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-15" yWindow="6060" windowWidth="28860" windowHeight="6120" tabRatio="697"/>
  </bookViews>
  <sheets>
    <sheet name="Riprezzamento@Gen19" sheetId="13" r:id="rId1"/>
    <sheet name="Tipologie Pallet" sheetId="45" r:id="rId2"/>
    <sheet name="Il Pallet" sheetId="29" state="veryHidden" r:id="rId3"/>
    <sheet name="Over Base" sheetId="47" state="veryHidden" r:id="rId4"/>
    <sheet name="Over Peso" sheetId="46" state="veryHidden" r:id="rId5"/>
  </sheets>
  <definedNames>
    <definedName name="_xlnm._FilterDatabase" localSheetId="2" hidden="1">'Il Pallet'!$N$1:$N$73</definedName>
    <definedName name="_Order1" hidden="1">0</definedName>
    <definedName name="_xlnm.Print_Area" localSheetId="0">'Riprezzamento@Gen19'!$A$1:$H$28</definedName>
    <definedName name="_xlnm.Print_Area" localSheetId="1">'Tipologie Pallet'!$A$1:$X$36</definedName>
  </definedNames>
  <calcPr calcId="124519"/>
</workbook>
</file>

<file path=xl/calcChain.xml><?xml version="1.0" encoding="utf-8"?>
<calcChain xmlns="http://schemas.openxmlformats.org/spreadsheetml/2006/main">
  <c r="Q4" i="29"/>
  <c r="Q5" s="1"/>
  <c r="Q6" s="1"/>
  <c r="Q7" s="1"/>
  <c r="Q8" s="1"/>
  <c r="Q9" s="1"/>
  <c r="Q10" s="1"/>
  <c r="Q11" s="1"/>
  <c r="Q12" s="1"/>
  <c r="Q13" s="1"/>
  <c r="Q3"/>
  <c r="R12" l="1"/>
  <c r="R11"/>
  <c r="A20" i="47"/>
  <c r="E12"/>
  <c r="A5"/>
  <c r="F3"/>
  <c r="F4" s="1"/>
  <c r="F5" s="1"/>
  <c r="A2"/>
  <c r="A2" i="46"/>
  <c r="B2" s="1"/>
  <c r="F23" i="13" s="1"/>
  <c r="C15"/>
  <c r="I5" i="29"/>
  <c r="I6" s="1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4"/>
  <c r="J19"/>
  <c r="J11"/>
  <c r="B1"/>
  <c r="C1" s="1"/>
  <c r="B2" i="47" l="1"/>
  <c r="B3" s="1"/>
  <c r="A17"/>
  <c r="C19" s="1"/>
  <c r="S11" s="1"/>
  <c r="B5"/>
  <c r="B7" l="1"/>
  <c r="B8"/>
  <c r="B6" s="1"/>
  <c r="E2" s="1"/>
  <c r="S7"/>
  <c r="D10"/>
  <c r="D8"/>
  <c r="D9"/>
  <c r="B10"/>
  <c r="B9"/>
  <c r="E3" l="1"/>
  <c r="C19" i="13" s="1"/>
  <c r="D12" i="47"/>
  <c r="E4" l="1"/>
  <c r="C21" i="13" s="1"/>
  <c r="C17"/>
  <c r="H16" s="1"/>
  <c r="E5" i="47"/>
  <c r="C23" i="13" s="1"/>
  <c r="B3" i="29" l="1"/>
  <c r="C3" s="1"/>
  <c r="B2"/>
  <c r="C2" s="1"/>
  <c r="J65"/>
  <c r="J55"/>
  <c r="J45"/>
  <c r="K44"/>
  <c r="K54" s="1"/>
  <c r="K64" s="1"/>
  <c r="K74" s="1"/>
  <c r="K43"/>
  <c r="K53" s="1"/>
  <c r="K63" s="1"/>
  <c r="K73" s="1"/>
  <c r="K42"/>
  <c r="K41"/>
  <c r="K51" s="1"/>
  <c r="K61" s="1"/>
  <c r="K71" s="1"/>
  <c r="K40"/>
  <c r="K50" s="1"/>
  <c r="K60" s="1"/>
  <c r="K70" s="1"/>
  <c r="K39"/>
  <c r="K49" s="1"/>
  <c r="K59" s="1"/>
  <c r="K69" s="1"/>
  <c r="K38"/>
  <c r="K48" s="1"/>
  <c r="K58" s="1"/>
  <c r="K68" s="1"/>
  <c r="K37"/>
  <c r="K47" s="1"/>
  <c r="K57" s="1"/>
  <c r="K67" s="1"/>
  <c r="K36"/>
  <c r="K46" s="1"/>
  <c r="K56" s="1"/>
  <c r="K66" s="1"/>
  <c r="K35"/>
  <c r="J35"/>
  <c r="K3"/>
  <c r="E9"/>
  <c r="J12"/>
  <c r="J13" s="1"/>
  <c r="J14" s="1"/>
  <c r="J15" s="1"/>
  <c r="J16" s="1"/>
  <c r="J17" s="1"/>
  <c r="J18" s="1"/>
  <c r="J3"/>
  <c r="J4" s="1"/>
  <c r="K10"/>
  <c r="K18" s="1"/>
  <c r="K26" s="1"/>
  <c r="K34" s="1"/>
  <c r="K9"/>
  <c r="K17" s="1"/>
  <c r="K25" s="1"/>
  <c r="K33" s="1"/>
  <c r="K8"/>
  <c r="K16" s="1"/>
  <c r="K24" s="1"/>
  <c r="K32" s="1"/>
  <c r="K7"/>
  <c r="K15" s="1"/>
  <c r="K23" s="1"/>
  <c r="K31" s="1"/>
  <c r="K6"/>
  <c r="K14" s="1"/>
  <c r="K22" s="1"/>
  <c r="K30" s="1"/>
  <c r="K5"/>
  <c r="K13" s="1"/>
  <c r="K21" s="1"/>
  <c r="K29" s="1"/>
  <c r="K4"/>
  <c r="K12" s="1"/>
  <c r="K20" s="1"/>
  <c r="K28" s="1"/>
  <c r="K52"/>
  <c r="K62" s="1"/>
  <c r="K72" s="1"/>
  <c r="D2" l="1"/>
  <c r="F15" i="13"/>
  <c r="C11" l="1"/>
  <c r="C26" s="1"/>
  <c r="B4" i="29" l="1"/>
  <c r="B5"/>
  <c r="J27"/>
  <c r="J28" s="1"/>
  <c r="J29" s="1"/>
  <c r="J30" s="1"/>
  <c r="J31" s="1"/>
  <c r="J32" s="1"/>
  <c r="J33" s="1"/>
  <c r="J34" s="1"/>
  <c r="J20"/>
  <c r="J21" s="1"/>
  <c r="J22" s="1"/>
  <c r="J23" s="1"/>
  <c r="J24" s="1"/>
  <c r="J25" s="1"/>
  <c r="J26" s="1"/>
  <c r="K11"/>
  <c r="K19" s="1"/>
  <c r="K27" s="1"/>
  <c r="J46" l="1"/>
  <c r="J47" s="1"/>
  <c r="J48" s="1"/>
  <c r="J49" s="1"/>
  <c r="J50" s="1"/>
  <c r="J51" s="1"/>
  <c r="M53"/>
  <c r="M27"/>
  <c r="M11"/>
  <c r="M19"/>
  <c r="M12"/>
  <c r="M29"/>
  <c r="M28"/>
  <c r="M13"/>
  <c r="J52" l="1"/>
  <c r="J54" s="1"/>
  <c r="J53"/>
  <c r="M21"/>
  <c r="M20"/>
  <c r="M30"/>
  <c r="M22"/>
  <c r="M14"/>
  <c r="M33" l="1"/>
  <c r="M31"/>
  <c r="M23"/>
  <c r="M15"/>
  <c r="M34" l="1"/>
  <c r="M32"/>
  <c r="M24" l="1"/>
  <c r="M25"/>
  <c r="M16"/>
  <c r="M17"/>
  <c r="M26"/>
  <c r="M18"/>
  <c r="K45"/>
  <c r="K55" s="1"/>
  <c r="K65" s="1"/>
  <c r="I36"/>
  <c r="I37" s="1"/>
  <c r="I38" s="1"/>
  <c r="I39" s="1"/>
  <c r="I40" s="1"/>
  <c r="I41" s="1"/>
  <c r="M3"/>
  <c r="J66" l="1"/>
  <c r="J67" s="1"/>
  <c r="J68" s="1"/>
  <c r="J69" s="1"/>
  <c r="J70" s="1"/>
  <c r="J71" s="1"/>
  <c r="J72" s="1"/>
  <c r="J73" s="1"/>
  <c r="J74" s="1"/>
  <c r="M74"/>
  <c r="J56"/>
  <c r="J57" s="1"/>
  <c r="J58" s="1"/>
  <c r="J59" s="1"/>
  <c r="J60" s="1"/>
  <c r="J61" s="1"/>
  <c r="M63"/>
  <c r="I42"/>
  <c r="I44" s="1"/>
  <c r="I45" s="1"/>
  <c r="I46" s="1"/>
  <c r="I47" s="1"/>
  <c r="I48" s="1"/>
  <c r="I49" s="1"/>
  <c r="I50" s="1"/>
  <c r="I51" s="1"/>
  <c r="I43"/>
  <c r="J36"/>
  <c r="J37" s="1"/>
  <c r="J38" s="1"/>
  <c r="J39" s="1"/>
  <c r="J40" s="1"/>
  <c r="J41" s="1"/>
  <c r="M43"/>
  <c r="M68"/>
  <c r="M4"/>
  <c r="M67"/>
  <c r="M39"/>
  <c r="M56"/>
  <c r="M47"/>
  <c r="M70"/>
  <c r="M66"/>
  <c r="M65"/>
  <c r="M69"/>
  <c r="M71"/>
  <c r="M61"/>
  <c r="M57"/>
  <c r="M55"/>
  <c r="M58"/>
  <c r="M59"/>
  <c r="M60"/>
  <c r="M45"/>
  <c r="M48"/>
  <c r="M49"/>
  <c r="M50"/>
  <c r="M46"/>
  <c r="M51"/>
  <c r="M42"/>
  <c r="M40"/>
  <c r="M36"/>
  <c r="M41"/>
  <c r="M37"/>
  <c r="M35"/>
  <c r="M38"/>
  <c r="M54"/>
  <c r="M44"/>
  <c r="R13"/>
  <c r="R7"/>
  <c r="R8"/>
  <c r="R9"/>
  <c r="R3"/>
  <c r="R4"/>
  <c r="R5"/>
  <c r="R6"/>
  <c r="R2"/>
  <c r="J62" l="1"/>
  <c r="J64" s="1"/>
  <c r="J63"/>
  <c r="I52"/>
  <c r="I54" s="1"/>
  <c r="I55" s="1"/>
  <c r="I56" s="1"/>
  <c r="I57" s="1"/>
  <c r="I58" s="1"/>
  <c r="I59" s="1"/>
  <c r="I60" s="1"/>
  <c r="I61" s="1"/>
  <c r="I53"/>
  <c r="J42"/>
  <c r="J44" s="1"/>
  <c r="J43"/>
  <c r="J5"/>
  <c r="M5" s="1"/>
  <c r="M52"/>
  <c r="M73"/>
  <c r="M64"/>
  <c r="I62" l="1"/>
  <c r="I64" s="1"/>
  <c r="I65" s="1"/>
  <c r="I66" s="1"/>
  <c r="I67" s="1"/>
  <c r="I68" s="1"/>
  <c r="I69" s="1"/>
  <c r="I70" s="1"/>
  <c r="I71" s="1"/>
  <c r="I72" s="1"/>
  <c r="I73" s="1"/>
  <c r="I74" s="1"/>
  <c r="I63"/>
  <c r="J6"/>
  <c r="M6" s="1"/>
  <c r="M62"/>
  <c r="M72"/>
  <c r="J7" l="1"/>
  <c r="M7" l="1"/>
  <c r="J9"/>
  <c r="M9" s="1"/>
  <c r="J8"/>
  <c r="M8" s="1"/>
  <c r="F6" i="13" l="1"/>
  <c r="E6"/>
  <c r="H15"/>
  <c r="H13"/>
  <c r="H14"/>
  <c r="C27"/>
  <c r="J10" i="29"/>
  <c r="M10" s="1"/>
  <c r="E5" i="13" l="1"/>
</calcChain>
</file>

<file path=xl/sharedStrings.xml><?xml version="1.0" encoding="utf-8"?>
<sst xmlns="http://schemas.openxmlformats.org/spreadsheetml/2006/main" count="301" uniqueCount="125">
  <si>
    <t>% Riprezzamento</t>
  </si>
  <si>
    <t>Lunghezza (cm)</t>
  </si>
  <si>
    <t>Larghezza (cm)</t>
  </si>
  <si>
    <t>Standard</t>
  </si>
  <si>
    <t>Full Pallet</t>
  </si>
  <si>
    <t>Light Pallet</t>
  </si>
  <si>
    <t>Premium</t>
  </si>
  <si>
    <t>Economy</t>
  </si>
  <si>
    <t>Merce</t>
  </si>
  <si>
    <t>ADR</t>
  </si>
  <si>
    <r>
      <t>Area di Base (m</t>
    </r>
    <r>
      <rPr>
        <b/>
        <vertAlign val="superscript"/>
        <sz val="12"/>
        <color theme="1"/>
        <rFont val="Arial Narrow"/>
        <family val="2"/>
      </rPr>
      <t>2</t>
    </r>
    <r>
      <rPr>
        <b/>
        <sz val="12"/>
        <color theme="1"/>
        <rFont val="Arial Narrow"/>
        <family val="2"/>
      </rPr>
      <t>)</t>
    </r>
  </si>
  <si>
    <t>Pipes</t>
  </si>
  <si>
    <t>Riprezzamento</t>
  </si>
  <si>
    <t>Ugly Freight</t>
  </si>
  <si>
    <t>Quarter Pallet</t>
  </si>
  <si>
    <t>Extra Light Pallet</t>
  </si>
  <si>
    <t>Half Pallet</t>
  </si>
  <si>
    <t>Peso (Kg)</t>
  </si>
  <si>
    <t>Riprezzamento per Peso</t>
  </si>
  <si>
    <t>Non Previsto</t>
  </si>
  <si>
    <t>Minimo Tassabile</t>
  </si>
  <si>
    <t>Tipo di Merce</t>
  </si>
  <si>
    <t>Tipo di Riprezzamento</t>
  </si>
  <si>
    <t>Caratteristiche del PLT</t>
  </si>
  <si>
    <t>Maggiorazione IMR di Base</t>
  </si>
  <si>
    <t>Altezza (cm)</t>
  </si>
  <si>
    <t>1201..1250</t>
  </si>
  <si>
    <t>1251..1300</t>
  </si>
  <si>
    <t>1301..1350</t>
  </si>
  <si>
    <t>1351..1400</t>
  </si>
  <si>
    <t>1451..1500</t>
  </si>
  <si>
    <t>Altezza</t>
  </si>
  <si>
    <t xml:space="preserve"> </t>
  </si>
  <si>
    <t>Peso</t>
  </si>
  <si>
    <t>Larghezza</t>
  </si>
  <si>
    <t>Lunghezza</t>
  </si>
  <si>
    <t>Super Ugly Freight</t>
  </si>
  <si>
    <t>1 cm .. 40 cm</t>
  </si>
  <si>
    <t>301 cm .. 400 cm</t>
  </si>
  <si>
    <t>401 cm .. 500 cm</t>
  </si>
  <si>
    <t>501 cm .. 600 cm</t>
  </si>
  <si>
    <t>41 cm ..120 cm</t>
  </si>
  <si>
    <t>121 cm ..160 cm</t>
  </si>
  <si>
    <t>161 cm ..240 cm</t>
  </si>
  <si>
    <t>161 cm .. 200 cm</t>
  </si>
  <si>
    <t>201 cm .. 300 cm</t>
  </si>
  <si>
    <t>DIMENSIONI del PALLET</t>
  </si>
  <si>
    <t>NON SOVRAPPONIBILE</t>
  </si>
  <si>
    <t>Peso MASSIMO</t>
  </si>
  <si>
    <t>Maggiorazione rispetto alla IMR Standard</t>
  </si>
  <si>
    <t>L1</t>
  </si>
  <si>
    <t>L2</t>
  </si>
  <si>
    <t>Maggiorazione IMR - Base</t>
  </si>
  <si>
    <t>Maggiorazione IMR - Peso</t>
  </si>
  <si>
    <t>Max</t>
  </si>
  <si>
    <t xml:space="preserve">In base a quanto inserito il pallet è: </t>
  </si>
  <si>
    <t>A</t>
  </si>
  <si>
    <t>B</t>
  </si>
  <si>
    <t>C</t>
  </si>
  <si>
    <t>D</t>
  </si>
  <si>
    <t>PRIMA - Tabella di Decodifica</t>
  </si>
  <si>
    <t>SECONDA - Tabella di Decodifica</t>
  </si>
  <si>
    <t>Mini Quarter Pallet - 100 Kg</t>
  </si>
  <si>
    <t>Mini Quarter Pallet - 150 Kg</t>
  </si>
  <si>
    <t>Mini Quarter Pallet - 200 Kg</t>
  </si>
  <si>
    <t>Mini Quarter Pallet - 250 Kg</t>
  </si>
  <si>
    <t>MQ1</t>
  </si>
  <si>
    <t>MQ2</t>
  </si>
  <si>
    <t>MQ25</t>
  </si>
  <si>
    <t>1401..1450</t>
  </si>
  <si>
    <t>Min</t>
  </si>
  <si>
    <t>Cod.</t>
  </si>
  <si>
    <t>Estratto dalle Condizioni Economiche</t>
  </si>
  <si>
    <t>Ultra Light Pallet</t>
  </si>
  <si>
    <t>Tipo PLT</t>
  </si>
  <si>
    <t>MQP</t>
  </si>
  <si>
    <t>QP</t>
  </si>
  <si>
    <t>ELP</t>
  </si>
  <si>
    <t>HP</t>
  </si>
  <si>
    <t>LP</t>
  </si>
  <si>
    <t>FP</t>
  </si>
  <si>
    <t>ULP</t>
  </si>
  <si>
    <t>121 cm .. 240 cm</t>
  </si>
  <si>
    <t>241 cm .. 400 cm</t>
  </si>
  <si>
    <t>101 cm .. 240 cm</t>
  </si>
  <si>
    <t>Area Standard</t>
  </si>
  <si>
    <t>PESO</t>
  </si>
  <si>
    <t>BASE</t>
  </si>
  <si>
    <t>In fase di bollettazione</t>
  </si>
  <si>
    <t>Tipo di PLT da inserire</t>
  </si>
  <si>
    <t>Codice L1</t>
  </si>
  <si>
    <t>Codice L2</t>
  </si>
  <si>
    <t>A1</t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</si>
  <si>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</si>
  <si>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</si>
  <si>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</si>
  <si>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</si>
  <si>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</si>
  <si>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</si>
  <si>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</si>
  <si>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</si>
  <si>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</si>
  <si>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</si>
  <si>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</si>
  <si>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D1</t>
  </si>
  <si>
    <t>D2</t>
  </si>
  <si>
    <t>D3</t>
  </si>
  <si>
    <t>Caso A</t>
  </si>
  <si>
    <t>Caso B</t>
  </si>
  <si>
    <t>Caso C</t>
  </si>
  <si>
    <t>Caso D</t>
  </si>
  <si>
    <t>Peso Massimo (Kg)</t>
  </si>
  <si>
    <t>NADA</t>
  </si>
  <si>
    <t>Peso Massimo Consentito (Kg)</t>
  </si>
  <si>
    <t>Minimo Tassabile (tipo PLT)</t>
  </si>
  <si>
    <t>Ed.1 Rev.1 - 2019</t>
  </si>
  <si>
    <t>Mega Full Pallet</t>
  </si>
  <si>
    <t>MFP</t>
  </si>
  <si>
    <t>Codifica Merce</t>
  </si>
  <si>
    <t>STD</t>
  </si>
  <si>
    <t>1..1200</t>
  </si>
  <si>
    <t>Tipologie di Pallet</t>
  </si>
  <si>
    <t>Tipologie di Pallet Standard</t>
  </si>
  <si>
    <t>Tipologie di Pallet ADR</t>
  </si>
  <si>
    <t>riprezzamento da inserire</t>
  </si>
</sst>
</file>

<file path=xl/styles.xml><?xml version="1.0" encoding="utf-8"?>
<styleSheet xmlns="http://schemas.openxmlformats.org/spreadsheetml/2006/main">
  <numFmts count="10">
    <numFmt numFmtId="164" formatCode="_-* #,##0_-;\-* #,##0_-;_-* &quot;-&quot;_-;_-@_-"/>
    <numFmt numFmtId="165" formatCode="_-&quot;€&quot;\ * #,##0.00_-;\-&quot;€&quot;\ * #,##0.00_-;_-&quot;€&quot;\ * &quot;-&quot;??_-;_-@_-"/>
    <numFmt numFmtId="166" formatCode="_-* #,##0.00_-;\-* #,##0.00_-;_-* &quot;-&quot;??_-;_-@_-"/>
    <numFmt numFmtId="168" formatCode="_-[$€]\ * #,##0.00_-;\-[$€]\ * #,##0.00_-;_-[$€]\ * &quot;-&quot;??_-;_-@_-"/>
    <numFmt numFmtId="169" formatCode="_-@"/>
    <numFmt numFmtId="170" formatCode="_-* #,##0_-_-_-;[Blue]_-* \-#,##0_-_-_-;_-* &quot;-&quot;_-_-_-;[Red]_-@_-_-_-"/>
    <numFmt numFmtId="171" formatCode="#,##0;\-\ #,##0;_-\ &quot;- &quot;"/>
    <numFmt numFmtId="172" formatCode="#,##0.0_-"/>
    <numFmt numFmtId="173" formatCode="#,##0.00_-"/>
    <numFmt numFmtId="174" formatCode="#,##0_-"/>
  </numFmts>
  <fonts count="6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0"/>
      <name val="Arial"/>
      <family val="2"/>
    </font>
    <font>
      <b/>
      <vertAlign val="superscript"/>
      <sz val="12"/>
      <color theme="1"/>
      <name val="Arial Narrow"/>
      <family val="2"/>
    </font>
    <font>
      <b/>
      <sz val="12"/>
      <color rgb="FF0070C0"/>
      <name val="Arial Narrow"/>
      <family val="2"/>
    </font>
    <font>
      <i/>
      <sz val="12"/>
      <color rgb="FF0070C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8"/>
      <name val="Tahoma"/>
      <family val="2"/>
    </font>
    <font>
      <sz val="8"/>
      <color indexed="8"/>
      <name val="Times New Roman"/>
      <family val="1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8"/>
      <color indexed="8"/>
      <name val="Tahoma"/>
      <family val="2"/>
    </font>
    <font>
      <b/>
      <sz val="8"/>
      <color indexed="58"/>
      <name val="Tahoma"/>
      <family val="2"/>
    </font>
    <font>
      <b/>
      <sz val="10"/>
      <color indexed="63"/>
      <name val="Monotype Sorts"/>
    </font>
    <font>
      <sz val="8"/>
      <name val="Arial Narrow"/>
      <family val="2"/>
    </font>
    <font>
      <sz val="8"/>
      <color indexed="18"/>
      <name val="Tahoma"/>
      <family val="2"/>
    </font>
    <font>
      <i/>
      <sz val="8"/>
      <name val="Tahoma"/>
      <family val="2"/>
    </font>
    <font>
      <b/>
      <sz val="8"/>
      <color indexed="9"/>
      <name val="Tahoma"/>
      <family val="2"/>
    </font>
    <font>
      <b/>
      <i/>
      <sz val="8"/>
      <name val="Tahoma"/>
      <family val="2"/>
    </font>
    <font>
      <b/>
      <sz val="8"/>
      <name val="Tahoma"/>
      <family val="2"/>
    </font>
    <font>
      <b/>
      <sz val="9"/>
      <color indexed="9"/>
      <name val="Tahoma"/>
      <family val="2"/>
    </font>
    <font>
      <b/>
      <i/>
      <sz val="10"/>
      <name val="Tahoma"/>
      <family val="2"/>
    </font>
    <font>
      <b/>
      <sz val="9"/>
      <color indexed="18"/>
      <name val="Tahoma"/>
      <family val="2"/>
    </font>
    <font>
      <sz val="8"/>
      <name val="Times New Roman"/>
      <family val="1"/>
    </font>
    <font>
      <sz val="8"/>
      <color indexed="9"/>
      <name val="Times New Roman"/>
      <family val="1"/>
    </font>
    <font>
      <i/>
      <sz val="12"/>
      <color theme="1"/>
      <name val="Arial Narrow"/>
      <family val="2"/>
    </font>
    <font>
      <sz val="12"/>
      <color theme="0"/>
      <name val="Arial Narrow"/>
      <family val="2"/>
    </font>
    <font>
      <b/>
      <i/>
      <sz val="12"/>
      <color rgb="FF0070C0"/>
      <name val="Arial Narrow"/>
      <family val="2"/>
    </font>
    <font>
      <b/>
      <sz val="12"/>
      <color rgb="FFC00000"/>
      <name val="Arial Narrow"/>
      <family val="2"/>
    </font>
    <font>
      <b/>
      <i/>
      <sz val="12"/>
      <color rgb="FFFF0000"/>
      <name val="Arial Narrow"/>
      <family val="2"/>
    </font>
    <font>
      <b/>
      <sz val="14"/>
      <color theme="1"/>
      <name val="Arial Narrow"/>
      <family val="2"/>
    </font>
    <font>
      <i/>
      <sz val="12"/>
      <color rgb="FFC00000"/>
      <name val="Arial Narrow"/>
      <family val="2"/>
    </font>
    <font>
      <sz val="12"/>
      <color rgb="FFC00000"/>
      <name val="Arial Narrow"/>
      <family val="2"/>
    </font>
    <font>
      <sz val="9"/>
      <name val="Arial Narrow"/>
      <family val="2"/>
    </font>
    <font>
      <sz val="11"/>
      <color rgb="FF006100"/>
      <name val="Calibri"/>
      <family val="2"/>
      <scheme val="minor"/>
    </font>
    <font>
      <b/>
      <sz val="14"/>
      <name val="Arial Narrow"/>
      <family val="2"/>
    </font>
    <font>
      <sz val="14"/>
      <color theme="1"/>
      <name val="Arial Narrow"/>
      <family val="2"/>
    </font>
    <font>
      <sz val="11"/>
      <color rgb="FF9C6500"/>
      <name val="Calibri"/>
      <family val="2"/>
      <scheme val="minor"/>
    </font>
    <font>
      <i/>
      <u/>
      <sz val="12"/>
      <color rgb="FFC00000"/>
      <name val="Arial Narrow"/>
      <family val="2"/>
    </font>
    <font>
      <b/>
      <sz val="16"/>
      <color theme="1"/>
      <name val="Arial Narrow"/>
      <family val="2"/>
    </font>
    <font>
      <b/>
      <u/>
      <sz val="12"/>
      <color theme="1"/>
      <name val="Arial Narrow"/>
      <family val="2"/>
    </font>
    <font>
      <i/>
      <u/>
      <sz val="12"/>
      <color theme="1"/>
      <name val="Arial Narrow"/>
      <family val="2"/>
    </font>
    <font>
      <i/>
      <sz val="12"/>
      <name val="Arial Narrow"/>
      <family val="2"/>
    </font>
    <font>
      <i/>
      <u/>
      <sz val="12"/>
      <name val="Arial Narrow"/>
      <family val="2"/>
    </font>
    <font>
      <b/>
      <i/>
      <sz val="12"/>
      <color rgb="FFC00000"/>
      <name val="Arial Narrow"/>
      <family val="2"/>
    </font>
    <font>
      <sz val="12"/>
      <color rgb="FF9C6500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31"/>
      </patternFill>
    </fill>
    <fill>
      <patternFill patternType="solid">
        <fgColor indexed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21"/>
      </left>
      <right style="thin">
        <color indexed="21"/>
      </right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/>
      <right/>
      <top/>
      <bottom style="hair">
        <color indexed="21"/>
      </bottom>
      <diagonal/>
    </border>
    <border>
      <left/>
      <right/>
      <top/>
      <bottom style="hair">
        <color auto="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</borders>
  <cellStyleXfs count="52">
    <xf numFmtId="0" fontId="0" fillId="0" borderId="0"/>
    <xf numFmtId="9" fontId="14" fillId="0" borderId="0" applyFont="0" applyFill="0" applyBorder="0" applyAlignment="0" applyProtection="0"/>
    <xf numFmtId="0" fontId="16" fillId="0" borderId="0"/>
    <xf numFmtId="168" fontId="22" fillId="0" borderId="0" applyFont="0" applyFill="0" applyBorder="0" applyAlignment="0" applyProtection="0">
      <alignment vertical="center"/>
    </xf>
    <xf numFmtId="169" fontId="23" fillId="3" borderId="9">
      <alignment horizontal="left" vertical="center" wrapText="1"/>
    </xf>
    <xf numFmtId="170" fontId="23" fillId="3" borderId="9" applyFont="0" applyFill="0" applyProtection="0">
      <alignment horizontal="right" vertical="center"/>
      <protection locked="0"/>
    </xf>
    <xf numFmtId="164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2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171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70" fontId="26" fillId="0" borderId="10" applyFont="0">
      <alignment horizontal="right" vertical="center"/>
      <protection locked="0"/>
    </xf>
    <xf numFmtId="170" fontId="27" fillId="0" borderId="10">
      <alignment horizontal="right" vertical="center"/>
      <protection locked="0"/>
    </xf>
    <xf numFmtId="49" fontId="28" fillId="4" borderId="11">
      <alignment horizontal="center" vertical="center"/>
    </xf>
    <xf numFmtId="49" fontId="28" fillId="5" borderId="11">
      <alignment horizontal="center" vertical="center"/>
    </xf>
    <xf numFmtId="172" fontId="22" fillId="0" borderId="12">
      <alignment horizontal="right" vertical="center"/>
    </xf>
    <xf numFmtId="173" fontId="22" fillId="0" borderId="12">
      <alignment horizontal="right" vertical="center"/>
    </xf>
    <xf numFmtId="49" fontId="29" fillId="0" borderId="13">
      <alignment vertical="center" wrapText="1"/>
    </xf>
    <xf numFmtId="49" fontId="30" fillId="0" borderId="11">
      <alignment vertical="center" wrapText="1"/>
    </xf>
    <xf numFmtId="0" fontId="31" fillId="0" borderId="0">
      <alignment horizontal="left" vertical="center"/>
    </xf>
    <xf numFmtId="174" fontId="22" fillId="0" borderId="12">
      <alignment horizontal="right" vertical="center"/>
    </xf>
    <xf numFmtId="174" fontId="22" fillId="0" borderId="12">
      <alignment horizontal="right" vertical="center"/>
    </xf>
    <xf numFmtId="164" fontId="32" fillId="6" borderId="11">
      <alignment horizontal="right" vertical="center"/>
    </xf>
    <xf numFmtId="49" fontId="33" fillId="7" borderId="14">
      <alignment horizontal="centerContinuous" vertical="center" wrapText="1"/>
    </xf>
    <xf numFmtId="49" fontId="33" fillId="8" borderId="14">
      <alignment horizontal="center" vertical="center" wrapText="1"/>
    </xf>
    <xf numFmtId="49" fontId="34" fillId="8" borderId="14">
      <alignment horizontal="center" vertical="center" wrapText="1"/>
    </xf>
    <xf numFmtId="49" fontId="33" fillId="8" borderId="14">
      <alignment horizontal="center" vertical="center" wrapText="1"/>
    </xf>
    <xf numFmtId="49" fontId="33" fillId="8" borderId="15">
      <alignment horizontal="center" vertical="center" wrapText="1"/>
    </xf>
    <xf numFmtId="49" fontId="33" fillId="8" borderId="15">
      <alignment horizontal="center" vertical="center" wrapText="1"/>
    </xf>
    <xf numFmtId="49" fontId="35" fillId="9" borderId="14">
      <alignment horizontal="centerContinuous" vertical="center" wrapText="1"/>
    </xf>
    <xf numFmtId="49" fontId="22" fillId="0" borderId="0">
      <alignment vertical="center"/>
    </xf>
    <xf numFmtId="0" fontId="22" fillId="0" borderId="0">
      <alignment vertical="center" wrapText="1"/>
    </xf>
    <xf numFmtId="49" fontId="36" fillId="0" borderId="0">
      <alignment horizontal="left" vertical="center"/>
    </xf>
    <xf numFmtId="0" fontId="37" fillId="0" borderId="0">
      <alignment horizontal="left" vertical="top" wrapText="1"/>
    </xf>
    <xf numFmtId="49" fontId="38" fillId="4" borderId="16" applyFont="0" applyFill="0">
      <alignment horizontal="center" vertical="center" wrapText="1"/>
    </xf>
    <xf numFmtId="1" fontId="39" fillId="10" borderId="0" applyFill="0">
      <alignment horizontal="center" vertical="center"/>
    </xf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52" fillId="15" borderId="0" applyNumberFormat="0" applyBorder="0" applyAlignment="0" applyProtection="0"/>
    <xf numFmtId="0" fontId="49" fillId="16" borderId="0" applyNumberFormat="0" applyBorder="0" applyAlignment="0" applyProtection="0"/>
    <xf numFmtId="165" fontId="14" fillId="0" borderId="0" applyFont="0" applyFill="0" applyBorder="0" applyAlignment="0" applyProtection="0"/>
    <xf numFmtId="0" fontId="60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231">
    <xf numFmtId="0" fontId="0" fillId="0" borderId="0" xfId="0"/>
    <xf numFmtId="0" fontId="15" fillId="0" borderId="0" xfId="0" applyFont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9" fontId="13" fillId="0" borderId="0" xfId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2" fillId="0" borderId="0" xfId="0" applyFont="1" applyFill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left"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15" fillId="2" borderId="0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vertical="center"/>
      <protection hidden="1"/>
    </xf>
    <xf numFmtId="0" fontId="15" fillId="0" borderId="0" xfId="0" applyFont="1" applyAlignment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left" vertical="center"/>
    </xf>
    <xf numFmtId="0" fontId="11" fillId="2" borderId="0" xfId="0" applyFont="1" applyFill="1" applyAlignment="1" applyProtection="1">
      <alignment vertical="center"/>
      <protection hidden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1" fillId="0" borderId="0" xfId="0" applyFont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3" fontId="41" fillId="14" borderId="22" xfId="0" applyNumberFormat="1" applyFont="1" applyFill="1" applyBorder="1" applyAlignment="1">
      <alignment horizontal="center" vertical="center"/>
    </xf>
    <xf numFmtId="3" fontId="41" fillId="14" borderId="23" xfId="0" applyNumberFormat="1" applyFont="1" applyFill="1" applyBorder="1" applyAlignment="1">
      <alignment horizontal="center" vertical="center"/>
    </xf>
    <xf numFmtId="3" fontId="41" fillId="14" borderId="21" xfId="0" applyNumberFormat="1" applyFont="1" applyFill="1" applyBorder="1" applyAlignment="1">
      <alignment horizontal="center" vertical="center"/>
    </xf>
    <xf numFmtId="0" fontId="41" fillId="14" borderId="24" xfId="0" applyFont="1" applyFill="1" applyBorder="1" applyAlignment="1">
      <alignment horizontal="center" vertical="center"/>
    </xf>
    <xf numFmtId="0" fontId="41" fillId="14" borderId="25" xfId="0" applyFont="1" applyFill="1" applyBorder="1" applyAlignment="1">
      <alignment horizontal="center" vertical="center"/>
    </xf>
    <xf numFmtId="0" fontId="41" fillId="14" borderId="26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vertical="center" wrapText="1"/>
      <protection hidden="1"/>
    </xf>
    <xf numFmtId="0" fontId="20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9" fontId="8" fillId="0" borderId="0" xfId="1" applyFont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9" fontId="42" fillId="2" borderId="0" xfId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1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4" fillId="0" borderId="0" xfId="0" applyFont="1" applyAlignment="1">
      <alignment horizontal="left" vertical="center"/>
    </xf>
    <xf numFmtId="0" fontId="41" fillId="2" borderId="0" xfId="0" applyFont="1" applyFill="1" applyAlignment="1" applyProtection="1">
      <alignment vertical="center"/>
      <protection hidden="1"/>
    </xf>
    <xf numFmtId="0" fontId="47" fillId="2" borderId="0" xfId="0" applyFont="1" applyFill="1" applyAlignment="1" applyProtection="1">
      <alignment vertical="center"/>
      <protection hidden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44" fillId="2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" fillId="2" borderId="0" xfId="0" applyFont="1" applyFill="1" applyAlignment="1" applyProtection="1">
      <alignment vertical="center"/>
      <protection hidden="1"/>
    </xf>
    <xf numFmtId="9" fontId="2" fillId="11" borderId="20" xfId="1" applyNumberFormat="1" applyFont="1" applyFill="1" applyBorder="1" applyAlignment="1">
      <alignment horizontal="center" vertical="center"/>
    </xf>
    <xf numFmtId="9" fontId="2" fillId="11" borderId="21" xfId="1" applyNumberFormat="1" applyFont="1" applyFill="1" applyBorder="1" applyAlignment="1">
      <alignment horizontal="center" vertical="center"/>
    </xf>
    <xf numFmtId="0" fontId="2" fillId="12" borderId="8" xfId="0" applyFont="1" applyFill="1" applyBorder="1" applyAlignment="1">
      <alignment horizontal="center" vertical="center"/>
    </xf>
    <xf numFmtId="0" fontId="2" fillId="12" borderId="28" xfId="0" applyFont="1" applyFill="1" applyBorder="1" applyAlignment="1">
      <alignment horizontal="center" vertical="center"/>
    </xf>
    <xf numFmtId="0" fontId="2" fillId="11" borderId="25" xfId="0" applyFont="1" applyFill="1" applyBorder="1" applyAlignment="1">
      <alignment horizontal="center" vertical="center"/>
    </xf>
    <xf numFmtId="0" fontId="2" fillId="11" borderId="26" xfId="0" applyFont="1" applyFill="1" applyBorder="1" applyAlignment="1">
      <alignment horizontal="center" vertical="center"/>
    </xf>
    <xf numFmtId="0" fontId="2" fillId="13" borderId="25" xfId="0" applyFont="1" applyFill="1" applyBorder="1" applyAlignment="1">
      <alignment horizontal="center" vertical="center"/>
    </xf>
    <xf numFmtId="0" fontId="2" fillId="13" borderId="26" xfId="0" applyFont="1" applyFill="1" applyBorder="1" applyAlignment="1">
      <alignment horizontal="center" vertical="center"/>
    </xf>
    <xf numFmtId="3" fontId="2" fillId="12" borderId="2" xfId="0" applyNumberFormat="1" applyFont="1" applyFill="1" applyBorder="1" applyAlignment="1">
      <alignment horizontal="center" vertical="center"/>
    </xf>
    <xf numFmtId="3" fontId="2" fillId="11" borderId="33" xfId="0" applyNumberFormat="1" applyFont="1" applyFill="1" applyBorder="1" applyAlignment="1">
      <alignment horizontal="center" vertical="center"/>
    </xf>
    <xf numFmtId="3" fontId="2" fillId="11" borderId="23" xfId="0" applyNumberFormat="1" applyFont="1" applyFill="1" applyBorder="1" applyAlignment="1">
      <alignment horizontal="center" vertical="center"/>
    </xf>
    <xf numFmtId="3" fontId="2" fillId="11" borderId="21" xfId="0" applyNumberFormat="1" applyFont="1" applyFill="1" applyBorder="1" applyAlignment="1">
      <alignment horizontal="center" vertical="center"/>
    </xf>
    <xf numFmtId="3" fontId="2" fillId="12" borderId="34" xfId="0" applyNumberFormat="1" applyFont="1" applyFill="1" applyBorder="1" applyAlignment="1">
      <alignment horizontal="center" vertical="center"/>
    </xf>
    <xf numFmtId="3" fontId="2" fillId="13" borderId="22" xfId="0" applyNumberFormat="1" applyFont="1" applyFill="1" applyBorder="1" applyAlignment="1">
      <alignment horizontal="center" vertical="center"/>
    </xf>
    <xf numFmtId="3" fontId="2" fillId="13" borderId="23" xfId="0" applyNumberFormat="1" applyFont="1" applyFill="1" applyBorder="1" applyAlignment="1">
      <alignment horizontal="center" vertical="center"/>
    </xf>
    <xf numFmtId="3" fontId="2" fillId="13" borderId="21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/>
    </xf>
    <xf numFmtId="9" fontId="2" fillId="11" borderId="5" xfId="1" applyNumberFormat="1" applyFont="1" applyFill="1" applyBorder="1" applyAlignment="1">
      <alignment horizontal="center" vertical="center"/>
    </xf>
    <xf numFmtId="9" fontId="2" fillId="12" borderId="22" xfId="1" applyNumberFormat="1" applyFont="1" applyFill="1" applyBorder="1" applyAlignment="1">
      <alignment horizontal="center" vertical="center"/>
    </xf>
    <xf numFmtId="9" fontId="2" fillId="13" borderId="22" xfId="1" applyNumberFormat="1" applyFont="1" applyFill="1" applyBorder="1" applyAlignment="1">
      <alignment horizontal="center" vertical="center"/>
    </xf>
    <xf numFmtId="9" fontId="2" fillId="13" borderId="20" xfId="1" applyNumberFormat="1" applyFont="1" applyFill="1" applyBorder="1" applyAlignment="1">
      <alignment horizontal="center" vertical="center"/>
    </xf>
    <xf numFmtId="9" fontId="2" fillId="13" borderId="21" xfId="1" applyNumberFormat="1" applyFont="1" applyFill="1" applyBorder="1" applyAlignment="1">
      <alignment horizontal="center" vertical="center"/>
    </xf>
    <xf numFmtId="9" fontId="41" fillId="14" borderId="22" xfId="1" applyNumberFormat="1" applyFont="1" applyFill="1" applyBorder="1" applyAlignment="1">
      <alignment horizontal="center" vertical="center"/>
    </xf>
    <xf numFmtId="9" fontId="41" fillId="14" borderId="23" xfId="1" applyNumberFormat="1" applyFont="1" applyFill="1" applyBorder="1" applyAlignment="1">
      <alignment horizontal="center" vertical="center"/>
    </xf>
    <xf numFmtId="9" fontId="41" fillId="14" borderId="21" xfId="1" applyNumberFormat="1" applyFont="1" applyFill="1" applyBorder="1" applyAlignment="1">
      <alignment horizontal="center" vertical="center"/>
    </xf>
    <xf numFmtId="0" fontId="2" fillId="11" borderId="35" xfId="0" applyFont="1" applyFill="1" applyBorder="1" applyAlignment="1">
      <alignment horizontal="center" vertical="center"/>
    </xf>
    <xf numFmtId="0" fontId="2" fillId="11" borderId="36" xfId="0" applyFont="1" applyFill="1" applyBorder="1" applyAlignment="1">
      <alignment horizontal="center" vertical="center"/>
    </xf>
    <xf numFmtId="0" fontId="2" fillId="11" borderId="37" xfId="0" applyFont="1" applyFill="1" applyBorder="1" applyAlignment="1">
      <alignment horizontal="center" vertical="center"/>
    </xf>
    <xf numFmtId="0" fontId="2" fillId="13" borderId="35" xfId="0" applyFont="1" applyFill="1" applyBorder="1" applyAlignment="1">
      <alignment horizontal="center" vertical="center"/>
    </xf>
    <xf numFmtId="0" fontId="2" fillId="13" borderId="36" xfId="0" applyFont="1" applyFill="1" applyBorder="1" applyAlignment="1">
      <alignment horizontal="center" vertical="center"/>
    </xf>
    <xf numFmtId="0" fontId="2" fillId="13" borderId="37" xfId="0" applyFont="1" applyFill="1" applyBorder="1" applyAlignment="1">
      <alignment horizontal="center" vertical="center"/>
    </xf>
    <xf numFmtId="0" fontId="41" fillId="14" borderId="35" xfId="0" applyFont="1" applyFill="1" applyBorder="1" applyAlignment="1">
      <alignment horizontal="center" vertical="center"/>
    </xf>
    <xf numFmtId="0" fontId="41" fillId="14" borderId="36" xfId="0" applyFont="1" applyFill="1" applyBorder="1" applyAlignment="1">
      <alignment horizontal="center" vertical="center"/>
    </xf>
    <xf numFmtId="0" fontId="41" fillId="14" borderId="37" xfId="0" applyFont="1" applyFill="1" applyBorder="1" applyAlignment="1">
      <alignment horizontal="center" vertical="center"/>
    </xf>
    <xf numFmtId="9" fontId="2" fillId="11" borderId="4" xfId="1" applyFont="1" applyFill="1" applyBorder="1" applyAlignment="1">
      <alignment horizontal="left" vertical="center"/>
    </xf>
    <xf numFmtId="9" fontId="2" fillId="11" borderId="19" xfId="1" applyFont="1" applyFill="1" applyBorder="1" applyAlignment="1">
      <alignment horizontal="left" vertical="center"/>
    </xf>
    <xf numFmtId="9" fontId="2" fillId="11" borderId="29" xfId="1" applyFont="1" applyFill="1" applyBorder="1" applyAlignment="1">
      <alignment horizontal="left" vertical="center"/>
    </xf>
    <xf numFmtId="9" fontId="2" fillId="12" borderId="18" xfId="1" applyFont="1" applyFill="1" applyBorder="1" applyAlignment="1">
      <alignment horizontal="left" vertical="center"/>
    </xf>
    <xf numFmtId="9" fontId="2" fillId="13" borderId="3" xfId="1" applyFont="1" applyFill="1" applyBorder="1" applyAlignment="1">
      <alignment horizontal="left" vertical="center"/>
    </xf>
    <xf numFmtId="9" fontId="2" fillId="13" borderId="4" xfId="1" applyFont="1" applyFill="1" applyBorder="1" applyAlignment="1">
      <alignment horizontal="left" vertical="center"/>
    </xf>
    <xf numFmtId="9" fontId="2" fillId="13" borderId="6" xfId="1" applyFont="1" applyFill="1" applyBorder="1" applyAlignment="1">
      <alignment horizontal="left" vertical="center"/>
    </xf>
    <xf numFmtId="9" fontId="41" fillId="14" borderId="3" xfId="1" applyFont="1" applyFill="1" applyBorder="1" applyAlignment="1">
      <alignment vertical="center"/>
    </xf>
    <xf numFmtId="9" fontId="41" fillId="14" borderId="4" xfId="1" applyFont="1" applyFill="1" applyBorder="1" applyAlignment="1">
      <alignment vertical="center"/>
    </xf>
    <xf numFmtId="9" fontId="41" fillId="14" borderId="6" xfId="1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50" fillId="2" borderId="0" xfId="0" applyFont="1" applyFill="1" applyBorder="1" applyAlignment="1">
      <alignment vertical="center"/>
    </xf>
    <xf numFmtId="0" fontId="51" fillId="2" borderId="0" xfId="0" applyFont="1" applyFill="1" applyAlignment="1">
      <alignment horizontal="left" vertical="center"/>
    </xf>
    <xf numFmtId="0" fontId="45" fillId="2" borderId="0" xfId="0" applyFont="1" applyFill="1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38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38" xfId="0" applyFont="1" applyBorder="1" applyAlignment="1">
      <alignment vertical="center"/>
    </xf>
    <xf numFmtId="0" fontId="11" fillId="2" borderId="0" xfId="0" applyFont="1" applyFill="1" applyAlignment="1" applyProtection="1">
      <alignment horizontal="center" vertical="center"/>
      <protection hidden="1"/>
    </xf>
    <xf numFmtId="0" fontId="1" fillId="12" borderId="8" xfId="0" applyFont="1" applyFill="1" applyBorder="1" applyAlignment="1">
      <alignment horizontal="center" vertical="center"/>
    </xf>
    <xf numFmtId="0" fontId="1" fillId="11" borderId="32" xfId="0" applyFont="1" applyFill="1" applyBorder="1" applyAlignment="1">
      <alignment horizontal="center" vertical="center"/>
    </xf>
    <xf numFmtId="0" fontId="1" fillId="12" borderId="28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9" fontId="1" fillId="12" borderId="7" xfId="1" applyFont="1" applyFill="1" applyBorder="1" applyAlignment="1">
      <alignment horizontal="left" vertical="center"/>
    </xf>
    <xf numFmtId="0" fontId="20" fillId="0" borderId="0" xfId="0" applyFont="1" applyBorder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/>
      <protection hidden="1"/>
    </xf>
    <xf numFmtId="1" fontId="13" fillId="0" borderId="0" xfId="0" applyNumberFormat="1" applyFont="1" applyAlignment="1" applyProtection="1">
      <alignment horizontal="left" vertical="center"/>
      <protection hidden="1"/>
    </xf>
    <xf numFmtId="0" fontId="15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1" fontId="1" fillId="0" borderId="0" xfId="0" applyNumberFormat="1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3" fillId="0" borderId="0" xfId="0" applyFont="1" applyBorder="1" applyAlignment="1" applyProtection="1">
      <alignment horizontal="left" vertical="center"/>
      <protection hidden="1"/>
    </xf>
    <xf numFmtId="0" fontId="18" fillId="0" borderId="39" xfId="0" applyFont="1" applyBorder="1" applyAlignment="1" applyProtection="1">
      <alignment horizontal="left" vertical="center"/>
      <protection hidden="1"/>
    </xf>
    <xf numFmtId="0" fontId="18" fillId="0" borderId="39" xfId="0" applyFont="1" applyBorder="1" applyAlignment="1" applyProtection="1">
      <alignment horizontal="center" vertical="center"/>
      <protection hidden="1"/>
    </xf>
    <xf numFmtId="0" fontId="13" fillId="0" borderId="39" xfId="0" applyFont="1" applyBorder="1" applyAlignment="1" applyProtection="1">
      <alignment horizontal="left" vertical="center"/>
      <protection hidden="1"/>
    </xf>
    <xf numFmtId="0" fontId="46" fillId="2" borderId="0" xfId="0" applyFont="1" applyFill="1" applyBorder="1" applyAlignment="1" applyProtection="1">
      <alignment horizontal="left" vertical="center" wrapText="1"/>
      <protection hidden="1"/>
    </xf>
    <xf numFmtId="0" fontId="43" fillId="2" borderId="0" xfId="0" applyFont="1" applyFill="1" applyBorder="1" applyAlignment="1" applyProtection="1">
      <alignment horizontal="left" vertical="center" wrapText="1"/>
      <protection hidden="1"/>
    </xf>
    <xf numFmtId="0" fontId="41" fillId="2" borderId="0" xfId="0" applyFont="1" applyFill="1" applyBorder="1" applyAlignment="1" applyProtection="1">
      <alignment horizontal="center" vertical="center"/>
      <protection hidden="1"/>
    </xf>
    <xf numFmtId="1" fontId="42" fillId="2" borderId="0" xfId="1" applyNumberFormat="1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1" fontId="19" fillId="2" borderId="0" xfId="1" applyNumberFormat="1" applyFont="1" applyFill="1" applyBorder="1" applyAlignment="1" applyProtection="1">
      <alignment horizontal="center" vertical="center"/>
      <protection hidden="1"/>
    </xf>
    <xf numFmtId="1" fontId="19" fillId="2" borderId="0" xfId="1" applyNumberFormat="1" applyFont="1" applyFill="1" applyBorder="1" applyAlignment="1" applyProtection="1">
      <alignment vertical="center"/>
      <protection hidden="1"/>
    </xf>
    <xf numFmtId="0" fontId="55" fillId="17" borderId="40" xfId="0" applyFont="1" applyFill="1" applyBorder="1" applyAlignment="1" applyProtection="1">
      <alignment horizontal="center" vertical="center"/>
      <protection hidden="1"/>
    </xf>
    <xf numFmtId="0" fontId="1" fillId="17" borderId="41" xfId="0" applyFont="1" applyFill="1" applyBorder="1" applyAlignment="1" applyProtection="1">
      <alignment horizontal="center" vertical="center"/>
      <protection hidden="1"/>
    </xf>
    <xf numFmtId="0" fontId="11" fillId="2" borderId="36" xfId="0" applyFont="1" applyFill="1" applyBorder="1" applyAlignment="1" applyProtection="1">
      <alignment vertical="center"/>
      <protection hidden="1"/>
    </xf>
    <xf numFmtId="0" fontId="11" fillId="2" borderId="42" xfId="0" applyFont="1" applyFill="1" applyBorder="1" applyAlignment="1" applyProtection="1">
      <alignment vertical="center"/>
      <protection hidden="1"/>
    </xf>
    <xf numFmtId="0" fontId="11" fillId="2" borderId="36" xfId="0" applyFont="1" applyFill="1" applyBorder="1" applyAlignment="1" applyProtection="1">
      <alignment horizontal="center" vertical="center"/>
      <protection hidden="1"/>
    </xf>
    <xf numFmtId="0" fontId="11" fillId="2" borderId="42" xfId="0" applyFont="1" applyFill="1" applyBorder="1" applyAlignment="1" applyProtection="1">
      <alignment horizontal="center" vertical="center"/>
      <protection hidden="1"/>
    </xf>
    <xf numFmtId="0" fontId="47" fillId="2" borderId="36" xfId="0" applyFont="1" applyFill="1" applyBorder="1" applyAlignment="1" applyProtection="1">
      <alignment horizontal="center" vertical="center"/>
      <protection hidden="1"/>
    </xf>
    <xf numFmtId="0" fontId="15" fillId="2" borderId="43" xfId="0" applyFont="1" applyFill="1" applyBorder="1" applyAlignment="1" applyProtection="1">
      <alignment horizontal="center" vertical="center"/>
      <protection hidden="1"/>
    </xf>
    <xf numFmtId="9" fontId="42" fillId="2" borderId="44" xfId="1" applyFont="1" applyFill="1" applyBorder="1" applyAlignment="1" applyProtection="1">
      <alignment horizontal="center" vertical="center"/>
      <protection hidden="1"/>
    </xf>
    <xf numFmtId="0" fontId="1" fillId="17" borderId="45" xfId="0" applyFont="1" applyFill="1" applyBorder="1" applyAlignment="1" applyProtection="1">
      <alignment horizontal="center" vertical="center"/>
      <protection hidden="1"/>
    </xf>
    <xf numFmtId="0" fontId="11" fillId="2" borderId="45" xfId="0" applyFont="1" applyFill="1" applyBorder="1" applyAlignment="1" applyProtection="1">
      <alignment horizontal="center" vertical="center"/>
      <protection hidden="1"/>
    </xf>
    <xf numFmtId="0" fontId="1" fillId="2" borderId="36" xfId="0" applyFont="1" applyFill="1" applyBorder="1" applyAlignment="1" applyProtection="1">
      <alignment horizontal="left" vertical="center"/>
      <protection hidden="1"/>
    </xf>
    <xf numFmtId="0" fontId="15" fillId="2" borderId="36" xfId="0" applyFont="1" applyFill="1" applyBorder="1" applyAlignment="1" applyProtection="1">
      <alignment horizontal="left" vertical="center"/>
      <protection hidden="1"/>
    </xf>
    <xf numFmtId="0" fontId="15" fillId="2" borderId="43" xfId="0" applyFont="1" applyFill="1" applyBorder="1" applyAlignment="1" applyProtection="1">
      <alignment horizontal="left" vertical="center"/>
      <protection hidden="1"/>
    </xf>
    <xf numFmtId="9" fontId="42" fillId="2" borderId="46" xfId="1" applyFont="1" applyFill="1" applyBorder="1" applyAlignment="1" applyProtection="1">
      <alignment horizontal="center" vertical="center"/>
      <protection hidden="1"/>
    </xf>
    <xf numFmtId="0" fontId="1" fillId="18" borderId="0" xfId="0" applyFont="1" applyFill="1" applyAlignment="1" applyProtection="1">
      <alignment vertical="center"/>
      <protection locked="0"/>
    </xf>
    <xf numFmtId="0" fontId="11" fillId="18" borderId="17" xfId="0" applyFont="1" applyFill="1" applyBorder="1" applyAlignment="1" applyProtection="1">
      <alignment horizontal="left" vertical="center"/>
      <protection locked="0"/>
    </xf>
    <xf numFmtId="0" fontId="11" fillId="18" borderId="0" xfId="0" applyFont="1" applyFill="1" applyAlignment="1" applyProtection="1">
      <alignment horizontal="left" vertical="center"/>
      <protection locked="0"/>
    </xf>
    <xf numFmtId="0" fontId="8" fillId="18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left" vertical="center"/>
      <protection hidden="1"/>
    </xf>
    <xf numFmtId="9" fontId="1" fillId="0" borderId="0" xfId="1" applyFont="1" applyAlignment="1">
      <alignment horizontal="center" vertical="center"/>
    </xf>
    <xf numFmtId="9" fontId="42" fillId="2" borderId="0" xfId="0" applyNumberFormat="1" applyFont="1" applyFill="1" applyAlignment="1" applyProtection="1">
      <alignment horizontal="center" vertical="center"/>
      <protection hidden="1"/>
    </xf>
    <xf numFmtId="9" fontId="1" fillId="12" borderId="2" xfId="1" applyFont="1" applyFill="1" applyBorder="1" applyAlignment="1">
      <alignment horizontal="center" vertical="center"/>
    </xf>
    <xf numFmtId="0" fontId="46" fillId="2" borderId="0" xfId="0" applyFont="1" applyFill="1" applyBorder="1" applyAlignment="1" applyProtection="1">
      <alignment vertical="center" wrapText="1"/>
      <protection hidden="1"/>
    </xf>
    <xf numFmtId="0" fontId="46" fillId="2" borderId="46" xfId="0" applyFont="1" applyFill="1" applyBorder="1" applyAlignment="1" applyProtection="1">
      <alignment vertical="center" wrapText="1"/>
      <protection hidden="1"/>
    </xf>
    <xf numFmtId="0" fontId="46" fillId="2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40" fillId="2" borderId="0" xfId="0" applyFont="1" applyFill="1" applyBorder="1" applyAlignment="1" applyProtection="1">
      <alignment vertical="center"/>
      <protection hidden="1"/>
    </xf>
    <xf numFmtId="0" fontId="56" fillId="2" borderId="0" xfId="0" applyFont="1" applyFill="1" applyBorder="1" applyAlignment="1" applyProtection="1">
      <alignment vertical="center"/>
      <protection hidden="1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57" fillId="0" borderId="0" xfId="0" applyFont="1" applyBorder="1" applyAlignment="1" applyProtection="1">
      <alignment horizontal="right" vertical="center"/>
      <protection hidden="1"/>
    </xf>
    <xf numFmtId="0" fontId="1" fillId="0" borderId="30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2" fillId="0" borderId="49" xfId="0" applyNumberFormat="1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2" fillId="0" borderId="51" xfId="0" applyNumberFormat="1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9" fontId="2" fillId="12" borderId="7" xfId="1" applyFont="1" applyFill="1" applyBorder="1" applyAlignment="1">
      <alignment horizontal="left" vertical="center"/>
    </xf>
    <xf numFmtId="9" fontId="2" fillId="12" borderId="2" xfId="1" applyNumberFormat="1" applyFont="1" applyFill="1" applyBorder="1" applyAlignment="1">
      <alignment horizontal="center" vertical="center"/>
    </xf>
    <xf numFmtId="0" fontId="58" fillId="0" borderId="0" xfId="0" applyFont="1" applyBorder="1" applyAlignment="1" applyProtection="1">
      <alignment horizontal="right" vertical="center"/>
      <protection hidden="1"/>
    </xf>
    <xf numFmtId="0" fontId="15" fillId="2" borderId="52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hidden="1"/>
    </xf>
    <xf numFmtId="0" fontId="59" fillId="2" borderId="0" xfId="0" applyFont="1" applyFill="1" applyAlignment="1" applyProtection="1">
      <alignment vertical="center"/>
      <protection hidden="1"/>
    </xf>
    <xf numFmtId="0" fontId="48" fillId="2" borderId="0" xfId="0" applyFont="1" applyFill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0" fillId="2" borderId="0" xfId="0" applyFill="1"/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57" fillId="2" borderId="0" xfId="0" applyFont="1" applyFill="1" applyBorder="1" applyAlignment="1">
      <alignment vertical="center"/>
    </xf>
    <xf numFmtId="0" fontId="20" fillId="2" borderId="0" xfId="1" applyNumberFormat="1" applyFont="1" applyFill="1" applyBorder="1" applyAlignment="1" applyProtection="1">
      <alignment horizontal="center" vertical="center"/>
      <protection hidden="1"/>
    </xf>
    <xf numFmtId="9" fontId="19" fillId="2" borderId="0" xfId="1" applyFont="1" applyFill="1" applyBorder="1" applyAlignment="1" applyProtection="1">
      <alignment horizontal="center" vertical="center"/>
      <protection hidden="1"/>
    </xf>
    <xf numFmtId="0" fontId="54" fillId="17" borderId="40" xfId="0" applyFont="1" applyFill="1" applyBorder="1" applyAlignment="1" applyProtection="1">
      <alignment horizontal="center" vertical="center"/>
      <protection hidden="1"/>
    </xf>
    <xf numFmtId="0" fontId="54" fillId="17" borderId="45" xfId="0" applyFont="1" applyFill="1" applyBorder="1" applyAlignment="1" applyProtection="1">
      <alignment horizontal="center" vertical="center"/>
      <protection hidden="1"/>
    </xf>
    <xf numFmtId="0" fontId="54" fillId="17" borderId="41" xfId="0" applyFont="1" applyFill="1" applyBorder="1" applyAlignment="1" applyProtection="1">
      <alignment horizontal="center" vertical="center"/>
      <protection hidden="1"/>
    </xf>
    <xf numFmtId="0" fontId="54" fillId="17" borderId="43" xfId="0" applyFont="1" applyFill="1" applyBorder="1" applyAlignment="1" applyProtection="1">
      <alignment horizontal="center" vertical="center"/>
      <protection hidden="1"/>
    </xf>
    <xf numFmtId="0" fontId="54" fillId="17" borderId="46" xfId="0" applyFont="1" applyFill="1" applyBorder="1" applyAlignment="1" applyProtection="1">
      <alignment horizontal="center" vertical="center"/>
      <protection hidden="1"/>
    </xf>
    <xf numFmtId="0" fontId="54" fillId="17" borderId="44" xfId="0" applyFont="1" applyFill="1" applyBorder="1" applyAlignment="1" applyProtection="1">
      <alignment horizontal="center" vertical="center"/>
      <protection hidden="1"/>
    </xf>
    <xf numFmtId="0" fontId="53" fillId="2" borderId="0" xfId="0" applyFont="1" applyFill="1" applyAlignment="1" applyProtection="1">
      <alignment horizontal="center" vertical="center" wrapText="1"/>
      <protection hidden="1"/>
    </xf>
    <xf numFmtId="0" fontId="15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8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48" xfId="0" applyNumberFormat="1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</cellXfs>
  <cellStyles count="52">
    <cellStyle name="Euro" xfId="3"/>
    <cellStyle name="Fiancata" xfId="4"/>
    <cellStyle name="Intero" xfId="5"/>
    <cellStyle name="Migliaia (0)_6col" xfId="6"/>
    <cellStyle name="Migliaia 2" xfId="7"/>
    <cellStyle name="Migliaia 3" xfId="43"/>
    <cellStyle name="Migliaia 4" xfId="44"/>
    <cellStyle name="Neutrale 2" xfId="45"/>
    <cellStyle name="Neutrale 3" xfId="48"/>
    <cellStyle name="NewStyle" xfId="8"/>
    <cellStyle name="Normale" xfId="0" builtinId="0"/>
    <cellStyle name="Normale 10" xfId="49"/>
    <cellStyle name="Normale 2" xfId="2"/>
    <cellStyle name="Normale 3" xfId="9"/>
    <cellStyle name="Normale 3 2" xfId="10"/>
    <cellStyle name="Normale 4" xfId="11"/>
    <cellStyle name="Normale 5" xfId="12"/>
    <cellStyle name="Normale 6" xfId="13"/>
    <cellStyle name="Normale 7" xfId="14"/>
    <cellStyle name="Normale 8" xfId="50"/>
    <cellStyle name="Normale 9" xfId="51"/>
    <cellStyle name="Nuovo" xfId="15"/>
    <cellStyle name="Percentuale" xfId="1" builtinId="5"/>
    <cellStyle name="Percentuale 2" xfId="16"/>
    <cellStyle name="Stile Dati" xfId="17"/>
    <cellStyle name="Stile Dati Regioni" xfId="18"/>
    <cellStyle name="T_biff1" xfId="19"/>
    <cellStyle name="T_biff2" xfId="20"/>
    <cellStyle name="T_decimale(1)" xfId="21"/>
    <cellStyle name="T_decimale(2)" xfId="22"/>
    <cellStyle name="T_fiancata" xfId="23"/>
    <cellStyle name="T_fiancata_ind" xfId="24"/>
    <cellStyle name="T_fonte" xfId="25"/>
    <cellStyle name="T_intero" xfId="26"/>
    <cellStyle name="T_intero_ASSE I - Indicatori QCS 2000-06" xfId="27"/>
    <cellStyle name="T_intero_ind" xfId="28"/>
    <cellStyle name="T_intestazione" xfId="29"/>
    <cellStyle name="T_intestazione bassa" xfId="30"/>
    <cellStyle name="T_intestazione bassa_20070223- Obiettivi di servizio" xfId="31"/>
    <cellStyle name="T_intestazione bassa_ASSE I - Indicatori QCS 2000-06" xfId="32"/>
    <cellStyle name="T_intestazione bassa_ASSE VI - Indicatori QCS 2000-06" xfId="33"/>
    <cellStyle name="T_intestazione bassa_Indicatori Asse VI" xfId="34"/>
    <cellStyle name="T_intestazione_20070223- Obiettivi di servizio" xfId="35"/>
    <cellStyle name="T_sottotitolo" xfId="36"/>
    <cellStyle name="T_sottotitolo_20070223- Obiettivi di servizio" xfId="37"/>
    <cellStyle name="T_titolo" xfId="38"/>
    <cellStyle name="T_titolo_20070223- Obiettivi di servizio" xfId="39"/>
    <cellStyle name="Testata" xfId="40"/>
    <cellStyle name="Tracciato" xfId="41"/>
    <cellStyle name="Valore valido 2" xfId="46"/>
    <cellStyle name="Valuta 2" xfId="47"/>
    <cellStyle name="Virgola 2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105836</xdr:colOff>
      <xdr:row>1</xdr:row>
      <xdr:rowOff>296328</xdr:rowOff>
    </xdr:from>
    <xdr:to>
      <xdr:col>8</xdr:col>
      <xdr:colOff>329144</xdr:colOff>
      <xdr:row>28</xdr:row>
      <xdr:rowOff>134530</xdr:rowOff>
    </xdr:to>
    <xdr:pic>
      <xdr:nvPicPr>
        <xdr:cNvPr id="4" name="Immagine 3" descr="tipologia-palletways-nazionale2018-191219 (2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-2342"/>
        <a:stretch>
          <a:fillRect/>
        </a:stretch>
      </xdr:blipFill>
      <xdr:spPr>
        <a:xfrm>
          <a:off x="105836" y="613828"/>
          <a:ext cx="7261225" cy="5108702"/>
        </a:xfrm>
        <a:prstGeom prst="rect">
          <a:avLst/>
        </a:prstGeom>
      </xdr:spPr>
    </xdr:pic>
    <xdr:clientData/>
  </xdr:twoCellAnchor>
  <xdr:twoCellAnchor editAs="oneCell">
    <xdr:from>
      <xdr:col>8</xdr:col>
      <xdr:colOff>402173</xdr:colOff>
      <xdr:row>2</xdr:row>
      <xdr:rowOff>63504</xdr:rowOff>
    </xdr:from>
    <xdr:to>
      <xdr:col>23</xdr:col>
      <xdr:colOff>381859</xdr:colOff>
      <xdr:row>32</xdr:row>
      <xdr:rowOff>90716</xdr:rowOff>
    </xdr:to>
    <xdr:pic>
      <xdr:nvPicPr>
        <xdr:cNvPr id="5" name="Immagine 4" descr="ADR con Mega Full.png"/>
        <xdr:cNvPicPr>
          <a:picLocks noChangeAspect="1"/>
        </xdr:cNvPicPr>
      </xdr:nvPicPr>
      <xdr:blipFill>
        <a:blip xmlns:r="http://schemas.openxmlformats.org/officeDocument/2006/relationships" r:embed="rId2"/>
        <a:srcRect l="-347"/>
        <a:stretch>
          <a:fillRect/>
        </a:stretch>
      </xdr:blipFill>
      <xdr:spPr>
        <a:xfrm>
          <a:off x="7440090" y="698504"/>
          <a:ext cx="9187186" cy="57422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15</xdr:row>
      <xdr:rowOff>0</xdr:rowOff>
    </xdr:from>
    <xdr:to>
      <xdr:col>1</xdr:col>
      <xdr:colOff>485776</xdr:colOff>
      <xdr:row>19</xdr:row>
      <xdr:rowOff>190501</xdr:rowOff>
    </xdr:to>
    <xdr:sp macro="" textlink="">
      <xdr:nvSpPr>
        <xdr:cNvPr id="2" name="Parentesi graffa chiusa 1"/>
        <xdr:cNvSpPr/>
      </xdr:nvSpPr>
      <xdr:spPr>
        <a:xfrm>
          <a:off x="1828800" y="3076575"/>
          <a:ext cx="428626" cy="1000126"/>
        </a:xfrm>
        <a:prstGeom prst="rightBrace">
          <a:avLst>
            <a:gd name="adj1" fmla="val 8333"/>
            <a:gd name="adj2" fmla="val 48113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2000" b="1">
            <a:solidFill>
              <a:sysClr val="windowText" lastClr="000000"/>
            </a:solidFill>
            <a:latin typeface="Arial Narrow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7">
    <tabColor rgb="FFC00000"/>
    <pageSetUpPr fitToPage="1"/>
  </sheetPr>
  <dimension ref="A1:M30"/>
  <sheetViews>
    <sheetView tabSelected="1" workbookViewId="0">
      <selection activeCell="C32" sqref="C32"/>
    </sheetView>
  </sheetViews>
  <sheetFormatPr defaultColWidth="9.140625" defaultRowHeight="15.75"/>
  <cols>
    <col min="1" max="1" width="1.7109375" style="17" customWidth="1"/>
    <col min="2" max="2" width="34.42578125" style="109" bestFit="1" customWidth="1"/>
    <col min="3" max="3" width="32" style="17" bestFit="1" customWidth="1"/>
    <col min="4" max="4" width="2.5703125" style="109" customWidth="1"/>
    <col min="5" max="5" width="28.140625" style="109" customWidth="1"/>
    <col min="6" max="6" width="15.42578125" style="17" customWidth="1"/>
    <col min="7" max="7" width="3.28515625" style="17" customWidth="1"/>
    <col min="8" max="8" width="95.140625" style="17" customWidth="1"/>
    <col min="9" max="9" width="2.5703125" style="17" customWidth="1"/>
    <col min="10" max="10" width="14.140625" style="17" customWidth="1"/>
    <col min="11" max="11" width="9.140625" style="17" customWidth="1"/>
    <col min="12" max="13" width="9.140625" style="17" hidden="1" customWidth="1"/>
    <col min="14" max="16384" width="9.140625" style="17"/>
  </cols>
  <sheetData>
    <row r="1" spans="1:13" ht="6.75" customHeight="1"/>
    <row r="2" spans="1:13">
      <c r="B2" s="11" t="s">
        <v>23</v>
      </c>
      <c r="C2" s="12"/>
      <c r="D2" s="37"/>
      <c r="H2" s="179" t="s">
        <v>115</v>
      </c>
    </row>
    <row r="3" spans="1:13" ht="8.1" customHeight="1">
      <c r="B3" s="11"/>
      <c r="C3" s="12"/>
      <c r="D3" s="37"/>
      <c r="E3" s="46"/>
      <c r="F3" s="46"/>
      <c r="G3" s="46"/>
    </row>
    <row r="4" spans="1:13">
      <c r="B4" s="109" t="s">
        <v>21</v>
      </c>
      <c r="C4" s="148" t="s">
        <v>3</v>
      </c>
      <c r="D4" s="37"/>
      <c r="E4" s="46"/>
      <c r="F4" s="46"/>
      <c r="G4" s="46"/>
      <c r="L4" s="160" t="s">
        <v>3</v>
      </c>
      <c r="M4" s="160" t="s">
        <v>6</v>
      </c>
    </row>
    <row r="5" spans="1:13" ht="15.75" customHeight="1">
      <c r="B5" s="14" t="s">
        <v>2</v>
      </c>
      <c r="C5" s="149">
        <v>100</v>
      </c>
      <c r="D5" s="37"/>
      <c r="E5" s="162" t="str">
        <f>IF(C21="Non Previsto","","Le dimensioni di base inserite determinano che: ")</f>
        <v xml:space="preserve">Le dimensioni di base inserite determinano che: </v>
      </c>
      <c r="L5" s="160" t="s">
        <v>9</v>
      </c>
      <c r="M5" s="160" t="s">
        <v>7</v>
      </c>
    </row>
    <row r="6" spans="1:13">
      <c r="B6" s="14" t="s">
        <v>1</v>
      </c>
      <c r="C6" s="149">
        <v>120</v>
      </c>
      <c r="D6" s="37"/>
      <c r="E6" s="161" t="str">
        <f>IF(C17="Non previsto","","il peso massimo consentito è:")</f>
        <v>il peso massimo consentito è:</v>
      </c>
      <c r="F6" s="159" t="str">
        <f>IF(C17="Non Previsto","",C19&amp;" Kg a PLT")</f>
        <v>1000 Kg a PLT</v>
      </c>
    </row>
    <row r="7" spans="1:13" ht="5.0999999999999996" customHeight="1"/>
    <row r="8" spans="1:13">
      <c r="B8" s="38" t="s">
        <v>25</v>
      </c>
      <c r="C8" s="150">
        <v>240</v>
      </c>
      <c r="D8" s="37"/>
      <c r="F8" s="46"/>
      <c r="G8" s="51"/>
    </row>
    <row r="9" spans="1:13">
      <c r="B9" s="15" t="s">
        <v>17</v>
      </c>
      <c r="C9" s="151">
        <v>1200</v>
      </c>
      <c r="D9" s="37"/>
      <c r="F9" s="46"/>
      <c r="G9" s="51"/>
    </row>
    <row r="10" spans="1:13" ht="5.0999999999999996" customHeight="1"/>
    <row r="11" spans="1:13" ht="15.75" customHeight="1">
      <c r="B11" s="204" t="s">
        <v>55</v>
      </c>
      <c r="C11" s="205" t="str">
        <f>'Il Pallet'!D2</f>
        <v>Mega Full Pallet</v>
      </c>
    </row>
    <row r="12" spans="1:13" ht="5.0999999999999996" customHeight="1">
      <c r="A12" s="17" t="s">
        <v>32</v>
      </c>
    </row>
    <row r="13" spans="1:13" ht="16.5" customHeight="1">
      <c r="A13" s="39" t="s">
        <v>32</v>
      </c>
      <c r="B13" s="206" t="s">
        <v>12</v>
      </c>
      <c r="C13" s="207"/>
      <c r="D13" s="207"/>
      <c r="E13" s="207"/>
      <c r="F13" s="208"/>
      <c r="H13" s="178" t="str">
        <f>IF(OR($C$17="Pipes",$C$17="Ugly Freight",$C$17="Super Ugly Freight"),"CONDIZIONI OPERATIVE SPECIFICHE:","")</f>
        <v/>
      </c>
    </row>
    <row r="14" spans="1:13" s="41" customFormat="1" ht="16.5" customHeight="1">
      <c r="A14" s="39" t="s">
        <v>32</v>
      </c>
      <c r="B14" s="209"/>
      <c r="C14" s="210"/>
      <c r="D14" s="210"/>
      <c r="E14" s="210"/>
      <c r="F14" s="211"/>
      <c r="H14" s="42" t="str">
        <f>IF(OR($C$17="Pipes",$C$17="Ugly Freight",$C$17="Super Ugly Freight"),"1 - necessario preavviso alle parti coinvolte entro le 16:00 del giorno d'immissione;","")</f>
        <v/>
      </c>
    </row>
    <row r="15" spans="1:13">
      <c r="A15" s="39" t="s">
        <v>32</v>
      </c>
      <c r="B15" s="133" t="s">
        <v>87</v>
      </c>
      <c r="C15" s="142" t="str">
        <f>MIN(C5:C6)&amp;" cm * "&amp;MAX(C5:C6)&amp;" cm"</f>
        <v>100 cm * 120 cm</v>
      </c>
      <c r="D15" s="143"/>
      <c r="E15" s="133" t="s">
        <v>86</v>
      </c>
      <c r="F15" s="134" t="str">
        <f>C9&amp;" Kg"</f>
        <v>1200 Kg</v>
      </c>
      <c r="H15" s="42" t="str">
        <f>IF(OR($C$17="Pipes",$C$17="Ugly Freight",$C$17="Super Ugly Freight"),"2 - è ammesso solo il servizio Economy;","")</f>
        <v/>
      </c>
    </row>
    <row r="16" spans="1:13">
      <c r="B16" s="137"/>
      <c r="C16" s="12"/>
      <c r="D16" s="126"/>
      <c r="E16" s="135"/>
      <c r="F16" s="136"/>
      <c r="H16" s="42" t="str">
        <f>IF(OR($C$17="Pipes",$C$17="Ugly Freight",$C$17="Super Ugly Freight"),"3 - Premium solo previo accordo scritto tra le parti coinvolte (Concessionario di Ritiro, di Consegna e Hub).","")</f>
        <v/>
      </c>
    </row>
    <row r="17" spans="2:8" s="109" customFormat="1" ht="15.75" customHeight="1">
      <c r="B17" s="144" t="s">
        <v>22</v>
      </c>
      <c r="C17" s="131" t="str">
        <f>'Over Base'!$E$2</f>
        <v>Standard</v>
      </c>
      <c r="D17" s="126"/>
      <c r="E17" s="137"/>
      <c r="F17" s="138"/>
      <c r="H17" s="178"/>
    </row>
    <row r="18" spans="2:8" ht="6" customHeight="1">
      <c r="B18" s="144"/>
      <c r="C18" s="132"/>
      <c r="D18" s="127"/>
      <c r="E18" s="137"/>
      <c r="F18" s="136"/>
    </row>
    <row r="19" spans="2:8">
      <c r="B19" s="144" t="s">
        <v>113</v>
      </c>
      <c r="C19" s="131">
        <f>'Over Base'!$E$3</f>
        <v>1000</v>
      </c>
      <c r="D19" s="128"/>
      <c r="E19" s="137"/>
      <c r="F19" s="136"/>
    </row>
    <row r="20" spans="2:8" ht="6" customHeight="1">
      <c r="B20" s="144"/>
      <c r="C20" s="132"/>
      <c r="D20" s="127"/>
      <c r="E20" s="137"/>
      <c r="F20" s="136"/>
    </row>
    <row r="21" spans="2:8">
      <c r="B21" s="144" t="s">
        <v>114</v>
      </c>
      <c r="C21" s="131" t="str">
        <f>'Over Base'!$E$4</f>
        <v>Quarter Pallet</v>
      </c>
      <c r="D21" s="157"/>
      <c r="E21" s="139"/>
      <c r="F21" s="136"/>
    </row>
    <row r="22" spans="2:8" ht="6" customHeight="1">
      <c r="B22" s="145"/>
      <c r="C22" s="129"/>
      <c r="D22" s="157"/>
      <c r="E22" s="137"/>
      <c r="F22" s="136"/>
    </row>
    <row r="23" spans="2:8">
      <c r="B23" s="146" t="s">
        <v>52</v>
      </c>
      <c r="C23" s="147">
        <f>'Over Base'!$E$5</f>
        <v>0</v>
      </c>
      <c r="D23" s="158"/>
      <c r="E23" s="140" t="s">
        <v>53</v>
      </c>
      <c r="F23" s="141" t="str">
        <f>'Over Peso'!$B$2</f>
        <v>Non Previsto</v>
      </c>
    </row>
    <row r="24" spans="2:8" ht="5.0999999999999996" customHeight="1"/>
    <row r="25" spans="2:8">
      <c r="B25" s="153" t="s">
        <v>88</v>
      </c>
      <c r="H25" s="42"/>
    </row>
    <row r="26" spans="2:8">
      <c r="B26" s="152" t="s">
        <v>89</v>
      </c>
      <c r="C26" s="35" t="str">
        <f>VLOOKUP(MAX(VLOOKUP($C$21,'Il Pallet'!$P$2:$R$13,2,FALSE),VLOOKUP($C$11,'Il Pallet'!$P$2:$R$13,2,FALSE)),'Il Pallet'!$Q$2:$R$13,2,FALSE)</f>
        <v>Mega Full Pallet</v>
      </c>
      <c r="D26" s="35"/>
      <c r="E26" s="212"/>
      <c r="H26" s="42"/>
    </row>
    <row r="27" spans="2:8">
      <c r="B27" s="152" t="s">
        <v>124</v>
      </c>
      <c r="C27" s="155">
        <f>IF(AND(C23="Non Previsto",F23="Non Previsto"),"Non Previsto",MAX(C23,F23))</f>
        <v>0</v>
      </c>
      <c r="E27" s="212"/>
      <c r="H27" s="42"/>
    </row>
    <row r="28" spans="2:8">
      <c r="B28" s="130"/>
      <c r="E28" s="17"/>
      <c r="H28" s="109"/>
    </row>
    <row r="30" spans="2:8">
      <c r="B30" s="17"/>
    </row>
  </sheetData>
  <sheetProtection password="AA16" sheet="1" objects="1" scenarios="1"/>
  <dataConsolidate/>
  <mergeCells count="2">
    <mergeCell ref="B13:F14"/>
    <mergeCell ref="E26:E27"/>
  </mergeCells>
  <dataValidations xWindow="470" yWindow="283" count="5">
    <dataValidation type="whole" showInputMessage="1" showErrorMessage="1" error="Peso troppo elevato!&#10;Attenzione al peso massimo consentito.&#10;" prompt="Il peso massimo trasportabile in Palletways Italia è 1500 Kg / PLT. &#10;ATTENZIONE alle eccezioni.  " sqref="C9">
      <formula1>1</formula1>
      <formula2>IF(C21="Non Previsto",1500,C21)</formula2>
    </dataValidation>
    <dataValidation type="whole" showInputMessage="1" showErrorMessage="1" error="Valore Errato! Attenzione ai limiti imposti. " prompt="Pipes, Standard e Ugly Freight: il valore deve essere inferiore ai 600 cm.&#10;&#10;Super Ugly Freight: il valore deve essere inferiore ai 400 cm.&#10;&#10;" sqref="C6">
      <formula1>1</formula1>
      <formula2>IF(C17="Super Ugly Freight",400,600)</formula2>
    </dataValidation>
    <dataValidation type="whole" showInputMessage="1" showErrorMessage="1" error="Valore non valido! " prompt="L'altezza massima trasportabile in Palletways Italia è 240 cm / PLT." sqref="C8">
      <formula1>1</formula1>
      <formula2>240</formula2>
    </dataValidation>
    <dataValidation type="whole" showInputMessage="1" showErrorMessage="1" error="Valore Errato - I valori devono essere compresi tra 1 cm e 240 cm.&#10;" prompt="I valori devono essere compresi tra 1 cm e 240 cm." sqref="C5">
      <formula1>1</formula1>
      <formula2>240</formula2>
    </dataValidation>
    <dataValidation type="list" allowBlank="1" showInputMessage="1" showErrorMessage="1" sqref="C4">
      <formula1>$L$4:$L$5</formula1>
    </dataValidation>
  </dataValidations>
  <pageMargins left="0.25" right="0.25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>
    <tabColor rgb="FFC00000"/>
    <pageSetUpPr fitToPage="1"/>
  </sheetPr>
  <dimension ref="A1:L35"/>
  <sheetViews>
    <sheetView zoomScale="90" zoomScaleNormal="90" workbookViewId="0">
      <selection activeCell="F41" sqref="F41"/>
    </sheetView>
  </sheetViews>
  <sheetFormatPr defaultRowHeight="15"/>
  <cols>
    <col min="1" max="1" width="41" style="197" bestFit="1" customWidth="1"/>
    <col min="2" max="2" width="9.28515625" style="197" customWidth="1"/>
    <col min="3" max="16384" width="9.140625" style="197"/>
  </cols>
  <sheetData>
    <row r="1" spans="1:12" s="98" customFormat="1" ht="24.95" customHeight="1">
      <c r="A1" s="97" t="s">
        <v>121</v>
      </c>
      <c r="B1" s="97"/>
      <c r="C1" s="97"/>
      <c r="E1" s="97"/>
      <c r="F1" s="97"/>
      <c r="L1" s="99"/>
    </row>
    <row r="2" spans="1:12" s="98" customFormat="1" ht="24.95" customHeight="1">
      <c r="A2" s="97" t="s">
        <v>122</v>
      </c>
      <c r="B2" s="97"/>
      <c r="D2" s="97"/>
      <c r="E2" s="97"/>
      <c r="F2" s="97"/>
      <c r="J2" s="97" t="s">
        <v>123</v>
      </c>
      <c r="L2" s="99"/>
    </row>
    <row r="35" spans="2:2" ht="15.75">
      <c r="B35" s="203" t="s">
        <v>72</v>
      </c>
    </row>
  </sheetData>
  <sheetProtection password="AA16" sheet="1" objects="1" scenarios="1"/>
  <pageMargins left="0.7" right="0.7" top="0.75" bottom="0.75" header="0.3" footer="0.3"/>
  <pageSetup paperSize="9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1"/>
  <dimension ref="A1:T591"/>
  <sheetViews>
    <sheetView workbookViewId="0">
      <selection activeCell="J21" sqref="J21"/>
    </sheetView>
  </sheetViews>
  <sheetFormatPr defaultColWidth="9.140625" defaultRowHeight="15.75"/>
  <cols>
    <col min="1" max="1" width="10.42578125" style="18" bestFit="1" customWidth="1"/>
    <col min="2" max="2" width="8.5703125" style="18" bestFit="1" customWidth="1"/>
    <col min="3" max="3" width="8.7109375" style="18" bestFit="1" customWidth="1"/>
    <col min="4" max="4" width="9.85546875" style="18" customWidth="1"/>
    <col min="5" max="5" width="9.28515625" style="18" bestFit="1" customWidth="1"/>
    <col min="6" max="6" width="10.5703125" style="18" bestFit="1" customWidth="1"/>
    <col min="7" max="7" width="2.28515625" style="18" customWidth="1"/>
    <col min="8" max="8" width="2" style="18" customWidth="1"/>
    <col min="9" max="9" width="6.28515625" style="18" bestFit="1" customWidth="1"/>
    <col min="10" max="10" width="8.42578125" style="18" customWidth="1"/>
    <col min="11" max="11" width="7.28515625" style="18" bestFit="1" customWidth="1"/>
    <col min="12" max="12" width="7.28515625" style="18" customWidth="1"/>
    <col min="13" max="13" width="11.85546875" style="18" customWidth="1"/>
    <col min="14" max="14" width="24.5703125" style="18" bestFit="1" customWidth="1"/>
    <col min="15" max="15" width="2" style="18" customWidth="1"/>
    <col min="16" max="16" width="24.5703125" style="199" bestFit="1" customWidth="1"/>
    <col min="17" max="17" width="3.85546875" style="200" customWidth="1"/>
    <col min="18" max="18" width="24.5703125" style="199" bestFit="1" customWidth="1"/>
    <col min="19" max="20" width="9.140625" style="199"/>
    <col min="21" max="16384" width="9.140625" style="18"/>
  </cols>
  <sheetData>
    <row r="1" spans="1:20">
      <c r="A1" s="13" t="s">
        <v>8</v>
      </c>
      <c r="B1" s="18" t="str">
        <f>'Riprezzamento@Gen19'!C4</f>
        <v>Standard</v>
      </c>
      <c r="C1" s="18" t="str">
        <f>IF(B1="Standard","STD","ADR")</f>
        <v>STD</v>
      </c>
      <c r="D1" s="13" t="s">
        <v>74</v>
      </c>
      <c r="E1" s="13"/>
      <c r="G1" s="40"/>
      <c r="I1" s="213" t="s">
        <v>60</v>
      </c>
      <c r="J1" s="213"/>
      <c r="K1" s="213"/>
      <c r="L1" s="213"/>
      <c r="M1" s="213"/>
      <c r="N1" s="213"/>
      <c r="P1" s="214" t="s">
        <v>61</v>
      </c>
      <c r="Q1" s="214"/>
      <c r="R1" s="214"/>
      <c r="S1" s="198"/>
    </row>
    <row r="2" spans="1:20">
      <c r="A2" s="13" t="s">
        <v>31</v>
      </c>
      <c r="B2" s="18">
        <f>'Riprezzamento@Gen19'!C8</f>
        <v>240</v>
      </c>
      <c r="C2" s="18">
        <f>IF($B$2&lt;=$A$10,$B$10,IF($B$2&lt;=$A$11,$B$11,IF($B$2&lt;=$A$12,$B$12,$B$13)))</f>
        <v>240</v>
      </c>
      <c r="D2" s="18" t="str">
        <f>VLOOKUP($C$1&amp;"-"&amp;$C$2&amp;"-"&amp;$C$3,$M$3:$N$74,2,FALSE)</f>
        <v>Mega Full Pallet</v>
      </c>
      <c r="E2" s="106"/>
      <c r="I2" s="45" t="s">
        <v>8</v>
      </c>
      <c r="J2" s="96" t="s">
        <v>31</v>
      </c>
      <c r="K2" s="45" t="s">
        <v>33</v>
      </c>
      <c r="L2" s="96"/>
      <c r="M2" s="45"/>
      <c r="N2" s="45"/>
      <c r="P2" s="199" t="s">
        <v>19</v>
      </c>
      <c r="Q2" s="200">
        <v>0</v>
      </c>
      <c r="R2" s="199" t="str">
        <f>P2</f>
        <v>Non Previsto</v>
      </c>
    </row>
    <row r="3" spans="1:20">
      <c r="A3" s="13" t="s">
        <v>33</v>
      </c>
      <c r="B3" s="18">
        <f>'Riprezzamento@Gen19'!C9</f>
        <v>1200</v>
      </c>
      <c r="C3" s="18">
        <f>IF(C1="STD",IF($B$3&lt;=$C$10,$D$10,IF($B$3&lt;=$C$11,$D$11,IF($B$3&lt;=$C$12,$D$12,IF($B$3&lt;=$C$13,$D$13,IF($B$3&lt;=$C$14,$D$14,IF($B$3&lt;=$C$15,$D$15,IF($B$3&lt;=$C$16,$D$16,$D$17))))))),IF($B$3&lt;=$E$10,$F$10,IF($B$3&lt;=$E$11,$F$11,IF($B$3&lt;=$E$12,$F$12,IF($B$3&lt;=$E$13,$F$13,IF($B$3&lt;=$E$14,$F$14,IF($B$3&lt;=$E$15,$F$15,IF($B$3&lt;=$E$16,$F$16,IF($B$3&lt;=$E$17,$F$17,IF($B$3&lt;=$E$18,$F$18,$F$19))))))))))</f>
        <v>1200</v>
      </c>
      <c r="I3" s="100" t="s">
        <v>119</v>
      </c>
      <c r="J3" s="40">
        <f>B10</f>
        <v>60</v>
      </c>
      <c r="K3" s="191">
        <f>C10</f>
        <v>150</v>
      </c>
      <c r="L3" s="100" t="s">
        <v>75</v>
      </c>
      <c r="M3" s="18" t="str">
        <f>I3&amp;"-"&amp;J3&amp;"-"&amp;K3</f>
        <v>STD-60-150</v>
      </c>
      <c r="N3" s="47" t="s">
        <v>63</v>
      </c>
      <c r="P3" s="199" t="s">
        <v>62</v>
      </c>
      <c r="Q3" s="200">
        <f>Q2+1</f>
        <v>1</v>
      </c>
      <c r="R3" s="199" t="str">
        <f t="shared" ref="R3:R13" si="0">P3</f>
        <v>Mini Quarter Pallet - 100 Kg</v>
      </c>
    </row>
    <row r="4" spans="1:20">
      <c r="A4" s="13" t="s">
        <v>34</v>
      </c>
      <c r="B4" s="18">
        <f>'Riprezzamento@Gen19'!C5</f>
        <v>100</v>
      </c>
      <c r="F4" s="40"/>
      <c r="I4" s="40" t="str">
        <f>I3</f>
        <v>STD</v>
      </c>
      <c r="J4" s="100">
        <f>J3</f>
        <v>60</v>
      </c>
      <c r="K4" s="100">
        <f t="shared" ref="K4:K10" si="1">C11</f>
        <v>300</v>
      </c>
      <c r="L4" s="100" t="s">
        <v>76</v>
      </c>
      <c r="M4" s="18" t="str">
        <f t="shared" ref="M4:M26" si="2">I4&amp;"-"&amp;J4&amp;"-"&amp;K4</f>
        <v>STD-60-300</v>
      </c>
      <c r="N4" s="40" t="s">
        <v>14</v>
      </c>
      <c r="P4" s="199" t="s">
        <v>63</v>
      </c>
      <c r="Q4" s="200">
        <f t="shared" ref="Q4:Q13" si="3">Q3+1</f>
        <v>2</v>
      </c>
      <c r="R4" s="199" t="str">
        <f t="shared" si="0"/>
        <v>Mini Quarter Pallet - 150 Kg</v>
      </c>
    </row>
    <row r="5" spans="1:20">
      <c r="A5" s="13" t="s">
        <v>35</v>
      </c>
      <c r="B5" s="18">
        <f>'Riprezzamento@Gen19'!C6</f>
        <v>120</v>
      </c>
      <c r="I5" s="40" t="str">
        <f t="shared" ref="I5:I34" si="4">I4</f>
        <v>STD</v>
      </c>
      <c r="J5" s="40">
        <f t="shared" ref="J5:J8" si="5">J4</f>
        <v>60</v>
      </c>
      <c r="K5" s="100">
        <f t="shared" si="1"/>
        <v>350</v>
      </c>
      <c r="L5" s="100"/>
      <c r="M5" s="18" t="str">
        <f t="shared" si="2"/>
        <v>STD-60-350</v>
      </c>
      <c r="N5" s="100" t="s">
        <v>15</v>
      </c>
      <c r="P5" s="199" t="s">
        <v>64</v>
      </c>
      <c r="Q5" s="200">
        <f t="shared" si="3"/>
        <v>3</v>
      </c>
      <c r="R5" s="199" t="str">
        <f t="shared" si="0"/>
        <v>Mini Quarter Pallet - 200 Kg</v>
      </c>
    </row>
    <row r="6" spans="1:20">
      <c r="A6" s="19"/>
      <c r="I6" s="40" t="str">
        <f t="shared" si="4"/>
        <v>STD</v>
      </c>
      <c r="J6" s="40">
        <f t="shared" si="5"/>
        <v>60</v>
      </c>
      <c r="K6" s="100">
        <f t="shared" si="1"/>
        <v>450</v>
      </c>
      <c r="L6" s="100" t="s">
        <v>77</v>
      </c>
      <c r="M6" s="18" t="str">
        <f t="shared" si="2"/>
        <v>STD-60-450</v>
      </c>
      <c r="N6" s="100" t="s">
        <v>15</v>
      </c>
      <c r="P6" s="199" t="s">
        <v>65</v>
      </c>
      <c r="Q6" s="200">
        <f t="shared" si="3"/>
        <v>4</v>
      </c>
      <c r="R6" s="199" t="str">
        <f t="shared" si="0"/>
        <v>Mini Quarter Pallet - 250 Kg</v>
      </c>
    </row>
    <row r="7" spans="1:20" s="19" customFormat="1">
      <c r="A7" s="213" t="s">
        <v>118</v>
      </c>
      <c r="B7" s="213"/>
      <c r="C7" s="213"/>
      <c r="D7" s="213"/>
      <c r="E7" s="213"/>
      <c r="F7" s="21"/>
      <c r="G7" s="21"/>
      <c r="H7" s="21"/>
      <c r="I7" s="40" t="str">
        <f t="shared" si="4"/>
        <v>STD</v>
      </c>
      <c r="J7" s="18">
        <f t="shared" si="5"/>
        <v>60</v>
      </c>
      <c r="K7" s="100">
        <f t="shared" si="1"/>
        <v>600</v>
      </c>
      <c r="L7" s="100" t="s">
        <v>78</v>
      </c>
      <c r="M7" s="18" t="str">
        <f t="shared" si="2"/>
        <v>STD-60-600</v>
      </c>
      <c r="N7" s="44" t="s">
        <v>16</v>
      </c>
      <c r="O7" s="21"/>
      <c r="P7" s="199" t="s">
        <v>14</v>
      </c>
      <c r="Q7" s="200">
        <f t="shared" si="3"/>
        <v>5</v>
      </c>
      <c r="R7" s="199" t="str">
        <f>P7</f>
        <v>Quarter Pallet</v>
      </c>
      <c r="S7" s="199"/>
      <c r="T7" s="199"/>
    </row>
    <row r="8" spans="1:20">
      <c r="A8" s="180"/>
      <c r="B8" s="21" t="s">
        <v>119</v>
      </c>
      <c r="C8" s="180"/>
      <c r="D8" s="180"/>
      <c r="E8" s="180"/>
      <c r="F8" s="13"/>
      <c r="G8" s="13"/>
      <c r="H8" s="40"/>
      <c r="I8" s="40" t="str">
        <f t="shared" si="4"/>
        <v>STD</v>
      </c>
      <c r="J8" s="100">
        <f t="shared" si="5"/>
        <v>60</v>
      </c>
      <c r="K8" s="100">
        <f t="shared" si="1"/>
        <v>750</v>
      </c>
      <c r="L8" s="100" t="s">
        <v>79</v>
      </c>
      <c r="M8" s="18" t="str">
        <f t="shared" si="2"/>
        <v>STD-60-750</v>
      </c>
      <c r="N8" s="43" t="s">
        <v>5</v>
      </c>
      <c r="O8" s="40"/>
      <c r="P8" s="199" t="s">
        <v>15</v>
      </c>
      <c r="Q8" s="200">
        <f t="shared" si="3"/>
        <v>6</v>
      </c>
      <c r="R8" s="199" t="str">
        <f t="shared" si="0"/>
        <v>Extra Light Pallet</v>
      </c>
    </row>
    <row r="9" spans="1:20">
      <c r="A9" s="13" t="s">
        <v>31</v>
      </c>
      <c r="B9" s="21" t="s">
        <v>9</v>
      </c>
      <c r="C9" s="13" t="s">
        <v>33</v>
      </c>
      <c r="D9" s="13" t="s">
        <v>119</v>
      </c>
      <c r="E9" s="13" t="str">
        <f>C9</f>
        <v>Peso</v>
      </c>
      <c r="F9" s="13" t="s">
        <v>9</v>
      </c>
      <c r="G9" s="19"/>
      <c r="H9" s="19"/>
      <c r="I9" s="40" t="str">
        <f t="shared" si="4"/>
        <v>STD</v>
      </c>
      <c r="J9" s="100">
        <f>J7</f>
        <v>60</v>
      </c>
      <c r="K9" s="100">
        <f t="shared" si="1"/>
        <v>1000</v>
      </c>
      <c r="L9" s="100" t="s">
        <v>80</v>
      </c>
      <c r="M9" s="18" t="str">
        <f t="shared" ref="M9" si="6">I9&amp;"-"&amp;J9&amp;"-"&amp;K9</f>
        <v>STD-60-1000</v>
      </c>
      <c r="N9" s="43" t="s">
        <v>4</v>
      </c>
      <c r="O9" s="19"/>
      <c r="P9" s="199" t="s">
        <v>16</v>
      </c>
      <c r="Q9" s="200">
        <f t="shared" si="3"/>
        <v>7</v>
      </c>
      <c r="R9" s="199" t="str">
        <f t="shared" si="0"/>
        <v>Half Pallet</v>
      </c>
    </row>
    <row r="10" spans="1:20">
      <c r="A10" s="192">
        <v>60</v>
      </c>
      <c r="B10" s="193">
        <v>60</v>
      </c>
      <c r="C10" s="192">
        <v>150</v>
      </c>
      <c r="D10" s="192">
        <v>150</v>
      </c>
      <c r="E10" s="194">
        <v>100</v>
      </c>
      <c r="F10" s="192">
        <v>100</v>
      </c>
      <c r="G10" s="19"/>
      <c r="H10" s="19"/>
      <c r="I10" s="40" t="str">
        <f t="shared" si="4"/>
        <v>STD</v>
      </c>
      <c r="J10" s="100">
        <f>J8</f>
        <v>60</v>
      </c>
      <c r="K10" s="100">
        <f t="shared" si="1"/>
        <v>1200</v>
      </c>
      <c r="L10" s="100" t="s">
        <v>117</v>
      </c>
      <c r="M10" s="18" t="str">
        <f t="shared" si="2"/>
        <v>STD-60-1200</v>
      </c>
      <c r="N10" s="100" t="s">
        <v>116</v>
      </c>
      <c r="O10" s="19"/>
      <c r="P10" s="201" t="s">
        <v>73</v>
      </c>
      <c r="Q10" s="200">
        <f t="shared" si="3"/>
        <v>8</v>
      </c>
      <c r="R10" s="199" t="s">
        <v>5</v>
      </c>
    </row>
    <row r="11" spans="1:20">
      <c r="A11" s="192">
        <v>100</v>
      </c>
      <c r="B11" s="193">
        <v>100</v>
      </c>
      <c r="C11" s="192">
        <v>300</v>
      </c>
      <c r="D11" s="192">
        <v>300</v>
      </c>
      <c r="E11" s="194">
        <v>150</v>
      </c>
      <c r="F11" s="192">
        <v>150</v>
      </c>
      <c r="G11" s="19"/>
      <c r="I11" s="105" t="str">
        <f t="shared" si="4"/>
        <v>STD</v>
      </c>
      <c r="J11" s="101">
        <f>B11</f>
        <v>100</v>
      </c>
      <c r="K11" s="105">
        <f>K3</f>
        <v>150</v>
      </c>
      <c r="L11" s="105"/>
      <c r="M11" s="103" t="str">
        <f t="shared" si="2"/>
        <v>STD-100-150</v>
      </c>
      <c r="N11" s="102" t="s">
        <v>14</v>
      </c>
      <c r="P11" s="201" t="s">
        <v>5</v>
      </c>
      <c r="Q11" s="200">
        <f t="shared" si="3"/>
        <v>9</v>
      </c>
      <c r="R11" s="199" t="str">
        <f t="shared" ref="R11:R12" si="7">P11</f>
        <v>Light Pallet</v>
      </c>
    </row>
    <row r="12" spans="1:20">
      <c r="A12" s="192">
        <v>150</v>
      </c>
      <c r="B12" s="193">
        <v>150</v>
      </c>
      <c r="C12" s="192">
        <v>350</v>
      </c>
      <c r="D12" s="192">
        <v>350</v>
      </c>
      <c r="E12" s="194">
        <v>200</v>
      </c>
      <c r="F12" s="192">
        <v>200</v>
      </c>
      <c r="G12" s="19"/>
      <c r="I12" s="40" t="str">
        <f t="shared" si="4"/>
        <v>STD</v>
      </c>
      <c r="J12" s="40">
        <f t="shared" ref="J12:J18" si="8">J11</f>
        <v>100</v>
      </c>
      <c r="K12" s="100">
        <f t="shared" ref="K12:K34" si="9">K4</f>
        <v>300</v>
      </c>
      <c r="L12" s="100" t="s">
        <v>76</v>
      </c>
      <c r="M12" s="18" t="str">
        <f t="shared" si="2"/>
        <v>STD-100-300</v>
      </c>
      <c r="N12" s="40" t="s">
        <v>14</v>
      </c>
      <c r="P12" s="199" t="s">
        <v>4</v>
      </c>
      <c r="Q12" s="200">
        <f t="shared" si="3"/>
        <v>10</v>
      </c>
      <c r="R12" s="199" t="str">
        <f t="shared" si="7"/>
        <v>Full Pallet</v>
      </c>
    </row>
    <row r="13" spans="1:20">
      <c r="A13" s="192">
        <v>240</v>
      </c>
      <c r="B13" s="193">
        <v>240</v>
      </c>
      <c r="C13" s="192">
        <v>450</v>
      </c>
      <c r="D13" s="192">
        <v>450</v>
      </c>
      <c r="E13" s="194">
        <v>250</v>
      </c>
      <c r="F13" s="192">
        <v>250</v>
      </c>
      <c r="G13" s="19"/>
      <c r="I13" s="40" t="str">
        <f t="shared" si="4"/>
        <v>STD</v>
      </c>
      <c r="J13" s="40">
        <f t="shared" si="8"/>
        <v>100</v>
      </c>
      <c r="K13" s="100">
        <f t="shared" si="9"/>
        <v>350</v>
      </c>
      <c r="L13" s="100"/>
      <c r="M13" s="18" t="str">
        <f t="shared" si="2"/>
        <v>STD-100-350</v>
      </c>
      <c r="N13" s="100" t="s">
        <v>15</v>
      </c>
      <c r="P13" s="199" t="s">
        <v>116</v>
      </c>
      <c r="Q13" s="200">
        <f t="shared" si="3"/>
        <v>11</v>
      </c>
      <c r="R13" s="199" t="str">
        <f t="shared" si="0"/>
        <v>Mega Full Pallet</v>
      </c>
    </row>
    <row r="14" spans="1:20" s="13" customFormat="1">
      <c r="A14" s="194"/>
      <c r="B14" s="194"/>
      <c r="C14" s="192">
        <v>600</v>
      </c>
      <c r="D14" s="192">
        <v>600</v>
      </c>
      <c r="E14" s="193">
        <v>300</v>
      </c>
      <c r="F14" s="192">
        <v>300</v>
      </c>
      <c r="G14" s="19"/>
      <c r="I14" s="40" t="str">
        <f t="shared" si="4"/>
        <v>STD</v>
      </c>
      <c r="J14" s="40">
        <f t="shared" si="8"/>
        <v>100</v>
      </c>
      <c r="K14" s="100">
        <f t="shared" si="9"/>
        <v>450</v>
      </c>
      <c r="L14" s="100" t="s">
        <v>77</v>
      </c>
      <c r="M14" s="18" t="str">
        <f t="shared" si="2"/>
        <v>STD-100-450</v>
      </c>
      <c r="N14" s="100" t="s">
        <v>15</v>
      </c>
      <c r="P14" s="199"/>
      <c r="Q14" s="200"/>
      <c r="R14" s="199"/>
      <c r="S14" s="202"/>
      <c r="T14" s="202"/>
    </row>
    <row r="15" spans="1:20">
      <c r="A15" s="192"/>
      <c r="B15" s="193"/>
      <c r="C15" s="192">
        <v>750</v>
      </c>
      <c r="D15" s="192">
        <v>750</v>
      </c>
      <c r="E15" s="194">
        <v>450</v>
      </c>
      <c r="F15" s="192">
        <v>450</v>
      </c>
      <c r="G15" s="19"/>
      <c r="I15" s="40" t="str">
        <f t="shared" si="4"/>
        <v>STD</v>
      </c>
      <c r="J15" s="18">
        <f t="shared" si="8"/>
        <v>100</v>
      </c>
      <c r="K15" s="100">
        <f t="shared" si="9"/>
        <v>600</v>
      </c>
      <c r="L15" s="100" t="s">
        <v>78</v>
      </c>
      <c r="M15" s="18" t="str">
        <f t="shared" si="2"/>
        <v>STD-100-600</v>
      </c>
      <c r="N15" s="44" t="s">
        <v>16</v>
      </c>
    </row>
    <row r="16" spans="1:20">
      <c r="A16" s="192"/>
      <c r="B16" s="195"/>
      <c r="C16" s="192">
        <v>1000</v>
      </c>
      <c r="D16" s="192">
        <v>1000</v>
      </c>
      <c r="E16" s="194">
        <v>600</v>
      </c>
      <c r="F16" s="192">
        <v>600</v>
      </c>
      <c r="G16" s="19"/>
      <c r="I16" s="40" t="str">
        <f t="shared" si="4"/>
        <v>STD</v>
      </c>
      <c r="J16" s="100">
        <f t="shared" si="8"/>
        <v>100</v>
      </c>
      <c r="K16" s="100">
        <f t="shared" si="9"/>
        <v>750</v>
      </c>
      <c r="L16" s="100" t="s">
        <v>79</v>
      </c>
      <c r="M16" s="18" t="str">
        <f t="shared" si="2"/>
        <v>STD-100-750</v>
      </c>
      <c r="N16" s="43" t="s">
        <v>5</v>
      </c>
    </row>
    <row r="17" spans="1:15">
      <c r="A17" s="192"/>
      <c r="B17" s="195"/>
      <c r="C17" s="192">
        <v>1200</v>
      </c>
      <c r="D17" s="192">
        <v>1200</v>
      </c>
      <c r="E17" s="194">
        <v>750</v>
      </c>
      <c r="F17" s="192">
        <v>750</v>
      </c>
      <c r="G17" s="19"/>
      <c r="I17" s="40" t="str">
        <f t="shared" si="4"/>
        <v>STD</v>
      </c>
      <c r="J17" s="100">
        <f t="shared" si="8"/>
        <v>100</v>
      </c>
      <c r="K17" s="100">
        <f t="shared" si="9"/>
        <v>1000</v>
      </c>
      <c r="L17" s="100" t="s">
        <v>80</v>
      </c>
      <c r="M17" s="18" t="str">
        <f t="shared" si="2"/>
        <v>STD-100-1000</v>
      </c>
      <c r="N17" s="100" t="s">
        <v>4</v>
      </c>
    </row>
    <row r="18" spans="1:15" ht="18">
      <c r="A18" s="192"/>
      <c r="B18" s="192"/>
      <c r="C18" s="192"/>
      <c r="D18" s="192"/>
      <c r="E18" s="194">
        <v>1000</v>
      </c>
      <c r="F18" s="192">
        <v>1000</v>
      </c>
      <c r="G18" s="20"/>
      <c r="H18" s="21"/>
      <c r="I18" s="40" t="str">
        <f t="shared" si="4"/>
        <v>STD</v>
      </c>
      <c r="J18" s="100">
        <f t="shared" si="8"/>
        <v>100</v>
      </c>
      <c r="K18" s="100">
        <f t="shared" si="9"/>
        <v>1200</v>
      </c>
      <c r="L18" s="100" t="s">
        <v>117</v>
      </c>
      <c r="M18" s="18" t="str">
        <f t="shared" si="2"/>
        <v>STD-100-1200</v>
      </c>
      <c r="N18" s="100" t="s">
        <v>116</v>
      </c>
      <c r="O18" s="21"/>
    </row>
    <row r="19" spans="1:15">
      <c r="A19" s="196"/>
      <c r="B19" s="196"/>
      <c r="C19" s="192"/>
      <c r="D19" s="192"/>
      <c r="E19" s="194">
        <v>1200</v>
      </c>
      <c r="F19" s="192">
        <v>1200</v>
      </c>
      <c r="G19" s="13"/>
      <c r="H19" s="40"/>
      <c r="I19" s="105" t="str">
        <f t="shared" si="4"/>
        <v>STD</v>
      </c>
      <c r="J19" s="101">
        <f>B12</f>
        <v>150</v>
      </c>
      <c r="K19" s="105">
        <f>K11</f>
        <v>150</v>
      </c>
      <c r="L19" s="105"/>
      <c r="M19" s="103" t="str">
        <f t="shared" si="2"/>
        <v>STD-150-150</v>
      </c>
      <c r="N19" s="102" t="s">
        <v>15</v>
      </c>
      <c r="O19" s="40"/>
    </row>
    <row r="20" spans="1:15">
      <c r="A20" s="13"/>
      <c r="B20" s="13"/>
      <c r="C20" s="19"/>
      <c r="D20" s="19"/>
      <c r="F20" s="19"/>
      <c r="G20" s="19"/>
      <c r="H20" s="19"/>
      <c r="I20" s="40" t="str">
        <f t="shared" si="4"/>
        <v>STD</v>
      </c>
      <c r="J20" s="40">
        <f t="shared" ref="J20:J26" si="10">J19</f>
        <v>150</v>
      </c>
      <c r="K20" s="100">
        <f t="shared" si="9"/>
        <v>300</v>
      </c>
      <c r="L20" s="100"/>
      <c r="M20" s="18" t="str">
        <f t="shared" si="2"/>
        <v>STD-150-300</v>
      </c>
      <c r="N20" s="100" t="s">
        <v>15</v>
      </c>
      <c r="O20" s="19"/>
    </row>
    <row r="21" spans="1:15">
      <c r="A21" s="19"/>
      <c r="B21" s="100"/>
      <c r="C21" s="19"/>
      <c r="D21" s="19"/>
      <c r="E21" s="19"/>
      <c r="F21" s="19"/>
      <c r="G21" s="19"/>
      <c r="I21" s="40" t="str">
        <f t="shared" si="4"/>
        <v>STD</v>
      </c>
      <c r="J21" s="40">
        <f t="shared" si="10"/>
        <v>150</v>
      </c>
      <c r="K21" s="100">
        <f t="shared" si="9"/>
        <v>350</v>
      </c>
      <c r="L21" s="100"/>
      <c r="M21" s="18" t="str">
        <f t="shared" si="2"/>
        <v>STD-150-350</v>
      </c>
      <c r="N21" s="100" t="s">
        <v>15</v>
      </c>
    </row>
    <row r="22" spans="1:15">
      <c r="A22" s="19"/>
      <c r="B22" s="100"/>
      <c r="C22" s="19"/>
      <c r="D22" s="19"/>
      <c r="E22" s="47"/>
      <c r="F22" s="19"/>
      <c r="G22" s="19"/>
      <c r="I22" s="40" t="str">
        <f t="shared" si="4"/>
        <v>STD</v>
      </c>
      <c r="J22" s="40">
        <f t="shared" si="10"/>
        <v>150</v>
      </c>
      <c r="K22" s="100">
        <f t="shared" si="9"/>
        <v>450</v>
      </c>
      <c r="L22" s="100" t="s">
        <v>77</v>
      </c>
      <c r="M22" s="18" t="str">
        <f t="shared" si="2"/>
        <v>STD-150-450</v>
      </c>
      <c r="N22" s="100" t="s">
        <v>15</v>
      </c>
    </row>
    <row r="23" spans="1:15">
      <c r="A23" s="19"/>
      <c r="B23" s="47"/>
      <c r="C23" s="19"/>
      <c r="D23" s="19"/>
      <c r="E23" s="47"/>
      <c r="F23" s="19"/>
      <c r="G23" s="19"/>
      <c r="I23" s="40" t="str">
        <f t="shared" si="4"/>
        <v>STD</v>
      </c>
      <c r="J23" s="18">
        <f t="shared" si="10"/>
        <v>150</v>
      </c>
      <c r="K23" s="100">
        <f t="shared" si="9"/>
        <v>600</v>
      </c>
      <c r="L23" s="100" t="s">
        <v>78</v>
      </c>
      <c r="M23" s="18" t="str">
        <f t="shared" si="2"/>
        <v>STD-150-600</v>
      </c>
      <c r="N23" s="44" t="s">
        <v>16</v>
      </c>
    </row>
    <row r="24" spans="1:15">
      <c r="A24" s="19"/>
      <c r="B24" s="47"/>
      <c r="C24" s="19"/>
      <c r="D24" s="19"/>
      <c r="E24" s="47"/>
      <c r="F24" s="19"/>
      <c r="G24" s="19"/>
      <c r="I24" s="40" t="str">
        <f t="shared" si="4"/>
        <v>STD</v>
      </c>
      <c r="J24" s="100">
        <f t="shared" si="10"/>
        <v>150</v>
      </c>
      <c r="K24" s="100">
        <f t="shared" si="9"/>
        <v>750</v>
      </c>
      <c r="L24" s="100" t="s">
        <v>79</v>
      </c>
      <c r="M24" s="18" t="str">
        <f t="shared" si="2"/>
        <v>STD-150-750</v>
      </c>
      <c r="N24" s="43" t="s">
        <v>5</v>
      </c>
    </row>
    <row r="25" spans="1:15">
      <c r="A25" s="19"/>
      <c r="B25" s="47"/>
      <c r="C25" s="19"/>
      <c r="D25" s="19"/>
      <c r="E25" s="47"/>
      <c r="F25" s="19"/>
      <c r="G25" s="19"/>
      <c r="I25" s="40" t="str">
        <f t="shared" si="4"/>
        <v>STD</v>
      </c>
      <c r="J25" s="100">
        <f t="shared" si="10"/>
        <v>150</v>
      </c>
      <c r="K25" s="100">
        <f t="shared" si="9"/>
        <v>1000</v>
      </c>
      <c r="L25" s="100" t="s">
        <v>80</v>
      </c>
      <c r="M25" s="18" t="str">
        <f t="shared" si="2"/>
        <v>STD-150-1000</v>
      </c>
      <c r="N25" s="100" t="s">
        <v>4</v>
      </c>
    </row>
    <row r="26" spans="1:15">
      <c r="C26" s="19"/>
      <c r="D26" s="19"/>
      <c r="E26" s="47"/>
      <c r="F26" s="19"/>
      <c r="G26" s="19"/>
      <c r="I26" s="40" t="str">
        <f t="shared" si="4"/>
        <v>STD</v>
      </c>
      <c r="J26" s="100">
        <f t="shared" si="10"/>
        <v>150</v>
      </c>
      <c r="K26" s="100">
        <f t="shared" si="9"/>
        <v>1200</v>
      </c>
      <c r="L26" s="100" t="s">
        <v>117</v>
      </c>
      <c r="M26" s="18" t="str">
        <f t="shared" si="2"/>
        <v>STD-150-1200</v>
      </c>
      <c r="N26" s="100" t="s">
        <v>116</v>
      </c>
    </row>
    <row r="27" spans="1:15">
      <c r="A27" s="19"/>
      <c r="B27" s="47"/>
      <c r="C27" s="19"/>
      <c r="D27" s="19"/>
      <c r="E27" s="47"/>
      <c r="F27" s="19"/>
      <c r="G27" s="19"/>
      <c r="I27" s="105" t="str">
        <f t="shared" si="4"/>
        <v>STD</v>
      </c>
      <c r="J27" s="101">
        <f>B13</f>
        <v>240</v>
      </c>
      <c r="K27" s="105">
        <f>K19</f>
        <v>150</v>
      </c>
      <c r="L27" s="105"/>
      <c r="M27" s="103" t="str">
        <f t="shared" ref="M27:M34" si="11">I27&amp;"-"&amp;J27&amp;"-"&amp;K27</f>
        <v>STD-240-150</v>
      </c>
      <c r="N27" s="105" t="s">
        <v>73</v>
      </c>
    </row>
    <row r="28" spans="1:15">
      <c r="C28" s="19"/>
      <c r="D28" s="19"/>
      <c r="E28" s="47"/>
      <c r="F28" s="19"/>
      <c r="G28" s="19"/>
      <c r="I28" s="40" t="str">
        <f t="shared" si="4"/>
        <v>STD</v>
      </c>
      <c r="J28" s="40">
        <f t="shared" ref="J28:J34" si="12">J27</f>
        <v>240</v>
      </c>
      <c r="K28" s="100">
        <f t="shared" si="9"/>
        <v>300</v>
      </c>
      <c r="L28" s="100"/>
      <c r="M28" s="18" t="str">
        <f t="shared" si="11"/>
        <v>STD-240-300</v>
      </c>
      <c r="N28" s="100" t="s">
        <v>73</v>
      </c>
    </row>
    <row r="29" spans="1:15">
      <c r="A29" s="19"/>
      <c r="B29" s="47"/>
      <c r="C29" s="19"/>
      <c r="D29" s="19"/>
      <c r="E29" s="47"/>
      <c r="F29" s="19"/>
      <c r="G29" s="19"/>
      <c r="I29" s="40" t="str">
        <f t="shared" si="4"/>
        <v>STD</v>
      </c>
      <c r="J29" s="40">
        <f t="shared" si="12"/>
        <v>240</v>
      </c>
      <c r="K29" s="100">
        <f t="shared" si="9"/>
        <v>350</v>
      </c>
      <c r="L29" s="100" t="s">
        <v>81</v>
      </c>
      <c r="M29" s="18" t="str">
        <f t="shared" si="11"/>
        <v>STD-240-350</v>
      </c>
      <c r="N29" s="100" t="s">
        <v>73</v>
      </c>
    </row>
    <row r="30" spans="1:15">
      <c r="A30" s="19"/>
      <c r="B30" s="19"/>
      <c r="C30" s="19"/>
      <c r="D30" s="19"/>
      <c r="E30" s="100"/>
      <c r="F30" s="19"/>
      <c r="G30" s="19"/>
      <c r="I30" s="40" t="str">
        <f t="shared" si="4"/>
        <v>STD</v>
      </c>
      <c r="J30" s="40">
        <f t="shared" si="12"/>
        <v>240</v>
      </c>
      <c r="K30" s="100">
        <f t="shared" si="9"/>
        <v>450</v>
      </c>
      <c r="L30" s="100"/>
      <c r="M30" s="18" t="str">
        <f t="shared" si="11"/>
        <v>STD-240-450</v>
      </c>
      <c r="N30" s="100" t="s">
        <v>5</v>
      </c>
    </row>
    <row r="31" spans="1:15">
      <c r="A31" s="19"/>
      <c r="B31" s="19"/>
      <c r="C31" s="19"/>
      <c r="D31" s="19"/>
      <c r="E31" s="19"/>
      <c r="I31" s="40" t="str">
        <f t="shared" si="4"/>
        <v>STD</v>
      </c>
      <c r="J31" s="18">
        <f t="shared" si="12"/>
        <v>240</v>
      </c>
      <c r="K31" s="100">
        <f t="shared" si="9"/>
        <v>600</v>
      </c>
      <c r="L31" s="100"/>
      <c r="M31" s="18" t="str">
        <f t="shared" si="11"/>
        <v>STD-240-600</v>
      </c>
      <c r="N31" s="104" t="s">
        <v>5</v>
      </c>
    </row>
    <row r="32" spans="1:15">
      <c r="C32" s="19"/>
      <c r="D32" s="19"/>
      <c r="I32" s="40" t="str">
        <f t="shared" si="4"/>
        <v>STD</v>
      </c>
      <c r="J32" s="100">
        <f t="shared" si="12"/>
        <v>240</v>
      </c>
      <c r="K32" s="100">
        <f t="shared" si="9"/>
        <v>750</v>
      </c>
      <c r="L32" s="100" t="s">
        <v>79</v>
      </c>
      <c r="M32" s="18" t="str">
        <f t="shared" si="11"/>
        <v>STD-240-750</v>
      </c>
      <c r="N32" s="43" t="s">
        <v>5</v>
      </c>
    </row>
    <row r="33" spans="3:15">
      <c r="C33" s="19"/>
      <c r="D33" s="19"/>
      <c r="I33" s="40" t="str">
        <f t="shared" si="4"/>
        <v>STD</v>
      </c>
      <c r="J33" s="100">
        <f t="shared" si="12"/>
        <v>240</v>
      </c>
      <c r="K33" s="100">
        <f t="shared" si="9"/>
        <v>1000</v>
      </c>
      <c r="L33" s="100" t="s">
        <v>80</v>
      </c>
      <c r="M33" s="18" t="str">
        <f t="shared" ref="M33" si="13">I33&amp;"-"&amp;J33&amp;"-"&amp;K33</f>
        <v>STD-240-1000</v>
      </c>
      <c r="N33" s="100" t="s">
        <v>4</v>
      </c>
    </row>
    <row r="34" spans="3:15" ht="16.5" thickBot="1">
      <c r="C34" s="19"/>
      <c r="D34" s="19"/>
      <c r="I34" s="40" t="str">
        <f t="shared" si="4"/>
        <v>STD</v>
      </c>
      <c r="J34" s="100">
        <f t="shared" si="12"/>
        <v>240</v>
      </c>
      <c r="K34" s="100">
        <f t="shared" si="9"/>
        <v>1200</v>
      </c>
      <c r="L34" s="100" t="s">
        <v>117</v>
      </c>
      <c r="M34" s="18" t="str">
        <f t="shared" si="11"/>
        <v>STD-240-1200</v>
      </c>
      <c r="N34" s="100" t="s">
        <v>116</v>
      </c>
    </row>
    <row r="35" spans="3:15" ht="16.5" thickTop="1">
      <c r="C35" s="19"/>
      <c r="D35" s="19"/>
      <c r="F35" s="181"/>
      <c r="G35" s="181"/>
      <c r="H35" s="181"/>
      <c r="I35" s="184" t="s">
        <v>9</v>
      </c>
      <c r="J35" s="183">
        <f>B10</f>
        <v>60</v>
      </c>
      <c r="K35" s="183">
        <f>E10</f>
        <v>100</v>
      </c>
      <c r="L35" s="184" t="s">
        <v>66</v>
      </c>
      <c r="M35" s="185" t="str">
        <f>$I$35&amp;"-"&amp;$J$35&amp;"-"&amp;K35</f>
        <v>ADR-60-100</v>
      </c>
      <c r="N35" s="182" t="s">
        <v>62</v>
      </c>
      <c r="O35" s="181"/>
    </row>
    <row r="36" spans="3:15">
      <c r="C36" s="19"/>
      <c r="D36" s="19"/>
      <c r="F36" s="181"/>
      <c r="G36" s="181"/>
      <c r="H36" s="181"/>
      <c r="I36" s="186" t="str">
        <f>I35</f>
        <v>ADR</v>
      </c>
      <c r="J36" s="186">
        <f>J35</f>
        <v>60</v>
      </c>
      <c r="K36" s="187">
        <f t="shared" ref="K36:K44" si="14">E11</f>
        <v>150</v>
      </c>
      <c r="L36" s="188" t="s">
        <v>75</v>
      </c>
      <c r="M36" s="189" t="str">
        <f t="shared" ref="M36:M44" si="15">$I$35&amp;"-"&amp;$J$35&amp;"-"&amp;K36</f>
        <v>ADR-60-150</v>
      </c>
      <c r="N36" s="190" t="s">
        <v>63</v>
      </c>
      <c r="O36" s="181"/>
    </row>
    <row r="37" spans="3:15">
      <c r="C37" s="19"/>
      <c r="D37" s="19"/>
      <c r="I37" s="40" t="str">
        <f t="shared" ref="I37:J40" si="16">I36</f>
        <v>ADR</v>
      </c>
      <c r="J37" s="40">
        <f t="shared" si="16"/>
        <v>60</v>
      </c>
      <c r="K37" s="49">
        <f t="shared" si="14"/>
        <v>200</v>
      </c>
      <c r="L37" s="107" t="s">
        <v>67</v>
      </c>
      <c r="M37" s="50" t="str">
        <f t="shared" si="15"/>
        <v>ADR-60-200</v>
      </c>
      <c r="N37" s="40" t="s">
        <v>64</v>
      </c>
    </row>
    <row r="38" spans="3:15">
      <c r="C38" s="19"/>
      <c r="D38" s="19"/>
      <c r="I38" s="40" t="str">
        <f t="shared" si="16"/>
        <v>ADR</v>
      </c>
      <c r="J38" s="40">
        <f t="shared" si="16"/>
        <v>60</v>
      </c>
      <c r="K38" s="49">
        <f t="shared" si="14"/>
        <v>250</v>
      </c>
      <c r="L38" s="107" t="s">
        <v>68</v>
      </c>
      <c r="M38" s="50" t="str">
        <f t="shared" si="15"/>
        <v>ADR-60-250</v>
      </c>
      <c r="N38" s="40" t="s">
        <v>65</v>
      </c>
    </row>
    <row r="39" spans="3:15">
      <c r="C39" s="19"/>
      <c r="D39" s="19"/>
      <c r="I39" s="40" t="str">
        <f t="shared" si="16"/>
        <v>ADR</v>
      </c>
      <c r="J39" s="40">
        <f t="shared" si="16"/>
        <v>60</v>
      </c>
      <c r="K39" s="49">
        <f t="shared" si="14"/>
        <v>300</v>
      </c>
      <c r="L39" s="107" t="s">
        <v>76</v>
      </c>
      <c r="M39" s="50" t="str">
        <f t="shared" si="15"/>
        <v>ADR-60-300</v>
      </c>
      <c r="N39" s="48" t="s">
        <v>14</v>
      </c>
    </row>
    <row r="40" spans="3:15">
      <c r="C40" s="19"/>
      <c r="D40" s="19"/>
      <c r="I40" s="40" t="str">
        <f t="shared" si="16"/>
        <v>ADR</v>
      </c>
      <c r="J40" s="40">
        <f t="shared" si="16"/>
        <v>60</v>
      </c>
      <c r="K40" s="49">
        <f t="shared" si="14"/>
        <v>450</v>
      </c>
      <c r="L40" s="107" t="s">
        <v>77</v>
      </c>
      <c r="M40" s="50" t="str">
        <f t="shared" si="15"/>
        <v>ADR-60-450</v>
      </c>
      <c r="N40" s="47" t="s">
        <v>15</v>
      </c>
    </row>
    <row r="41" spans="3:15">
      <c r="C41" s="19"/>
      <c r="D41" s="19"/>
      <c r="I41" s="40" t="str">
        <f t="shared" ref="I41:J52" si="17">I40</f>
        <v>ADR</v>
      </c>
      <c r="J41" s="40">
        <f t="shared" si="17"/>
        <v>60</v>
      </c>
      <c r="K41" s="49">
        <f t="shared" si="14"/>
        <v>600</v>
      </c>
      <c r="L41" s="107" t="s">
        <v>78</v>
      </c>
      <c r="M41" s="50" t="str">
        <f t="shared" si="15"/>
        <v>ADR-60-600</v>
      </c>
      <c r="N41" s="47" t="s">
        <v>16</v>
      </c>
    </row>
    <row r="42" spans="3:15">
      <c r="C42" s="19"/>
      <c r="D42" s="19"/>
      <c r="I42" s="40" t="str">
        <f t="shared" si="17"/>
        <v>ADR</v>
      </c>
      <c r="J42" s="40">
        <f t="shared" si="17"/>
        <v>60</v>
      </c>
      <c r="K42" s="49">
        <f t="shared" si="14"/>
        <v>750</v>
      </c>
      <c r="L42" s="107" t="s">
        <v>79</v>
      </c>
      <c r="M42" s="50" t="str">
        <f t="shared" si="15"/>
        <v>ADR-60-750</v>
      </c>
      <c r="N42" s="47" t="s">
        <v>5</v>
      </c>
    </row>
    <row r="43" spans="3:15">
      <c r="C43" s="19"/>
      <c r="D43" s="19"/>
      <c r="I43" s="40" t="str">
        <f>I41</f>
        <v>ADR</v>
      </c>
      <c r="J43" s="40">
        <f>J41</f>
        <v>60</v>
      </c>
      <c r="K43" s="49">
        <f t="shared" si="14"/>
        <v>1000</v>
      </c>
      <c r="L43" s="107" t="s">
        <v>80</v>
      </c>
      <c r="M43" s="50" t="str">
        <f t="shared" ref="M43" si="18">$I$35&amp;"-"&amp;$J$35&amp;"-"&amp;K43</f>
        <v>ADR-60-1000</v>
      </c>
      <c r="N43" s="47" t="s">
        <v>4</v>
      </c>
    </row>
    <row r="44" spans="3:15">
      <c r="C44" s="19"/>
      <c r="D44" s="19"/>
      <c r="I44" s="40" t="str">
        <f>I42</f>
        <v>ADR</v>
      </c>
      <c r="J44" s="40">
        <f>J42</f>
        <v>60</v>
      </c>
      <c r="K44" s="49">
        <f t="shared" si="14"/>
        <v>1200</v>
      </c>
      <c r="L44" s="107" t="s">
        <v>117</v>
      </c>
      <c r="M44" s="50" t="str">
        <f t="shared" si="15"/>
        <v>ADR-60-1200</v>
      </c>
      <c r="N44" s="100" t="s">
        <v>116</v>
      </c>
    </row>
    <row r="45" spans="3:15">
      <c r="C45" s="19"/>
      <c r="D45" s="19"/>
      <c r="I45" s="101" t="str">
        <f t="shared" si="17"/>
        <v>ADR</v>
      </c>
      <c r="J45" s="101">
        <f>B11</f>
        <v>100</v>
      </c>
      <c r="K45" s="101">
        <f>K35</f>
        <v>100</v>
      </c>
      <c r="L45" s="101"/>
      <c r="M45" s="103" t="str">
        <f t="shared" ref="M45:M54" si="19">$I$35&amp;"-"&amp;$J$45&amp;"-"&amp;K45</f>
        <v>ADR-100-100</v>
      </c>
      <c r="N45" s="101" t="s">
        <v>64</v>
      </c>
    </row>
    <row r="46" spans="3:15">
      <c r="C46" s="19"/>
      <c r="D46" s="19"/>
      <c r="I46" s="40" t="str">
        <f t="shared" si="17"/>
        <v>ADR</v>
      </c>
      <c r="J46" s="40">
        <f>J45</f>
        <v>100</v>
      </c>
      <c r="K46" s="49">
        <f t="shared" ref="K46:K54" si="20">K36</f>
        <v>150</v>
      </c>
      <c r="L46" s="49"/>
      <c r="M46" s="50" t="str">
        <f t="shared" si="19"/>
        <v>ADR-100-150</v>
      </c>
      <c r="N46" s="40" t="s">
        <v>64</v>
      </c>
    </row>
    <row r="47" spans="3:15">
      <c r="C47" s="19"/>
      <c r="D47" s="19"/>
      <c r="I47" s="40" t="str">
        <f t="shared" si="17"/>
        <v>ADR</v>
      </c>
      <c r="J47" s="40">
        <f t="shared" si="17"/>
        <v>100</v>
      </c>
      <c r="K47" s="49">
        <f t="shared" si="20"/>
        <v>200</v>
      </c>
      <c r="L47" s="107" t="s">
        <v>67</v>
      </c>
      <c r="M47" s="50" t="str">
        <f t="shared" si="19"/>
        <v>ADR-100-200</v>
      </c>
      <c r="N47" s="40" t="s">
        <v>64</v>
      </c>
    </row>
    <row r="48" spans="3:15">
      <c r="C48" s="19"/>
      <c r="D48" s="19"/>
      <c r="I48" s="40" t="str">
        <f t="shared" si="17"/>
        <v>ADR</v>
      </c>
      <c r="J48" s="40">
        <f t="shared" si="17"/>
        <v>100</v>
      </c>
      <c r="K48" s="49">
        <f t="shared" si="20"/>
        <v>250</v>
      </c>
      <c r="L48" s="107" t="s">
        <v>68</v>
      </c>
      <c r="M48" s="50" t="str">
        <f t="shared" si="19"/>
        <v>ADR-100-250</v>
      </c>
      <c r="N48" s="47" t="s">
        <v>65</v>
      </c>
    </row>
    <row r="49" spans="3:14">
      <c r="C49" s="19"/>
      <c r="D49" s="19"/>
      <c r="I49" s="40" t="str">
        <f t="shared" si="17"/>
        <v>ADR</v>
      </c>
      <c r="J49" s="40">
        <f t="shared" si="17"/>
        <v>100</v>
      </c>
      <c r="K49" s="49">
        <f t="shared" si="20"/>
        <v>300</v>
      </c>
      <c r="L49" s="107" t="s">
        <v>76</v>
      </c>
      <c r="M49" s="50" t="str">
        <f t="shared" si="19"/>
        <v>ADR-100-300</v>
      </c>
      <c r="N49" s="47" t="s">
        <v>14</v>
      </c>
    </row>
    <row r="50" spans="3:14">
      <c r="C50" s="19"/>
      <c r="D50" s="19"/>
      <c r="I50" s="40" t="str">
        <f t="shared" si="17"/>
        <v>ADR</v>
      </c>
      <c r="J50" s="40">
        <f t="shared" si="17"/>
        <v>100</v>
      </c>
      <c r="K50" s="49">
        <f t="shared" si="20"/>
        <v>450</v>
      </c>
      <c r="L50" s="107" t="s">
        <v>77</v>
      </c>
      <c r="M50" s="50" t="str">
        <f t="shared" si="19"/>
        <v>ADR-100-450</v>
      </c>
      <c r="N50" s="47" t="s">
        <v>15</v>
      </c>
    </row>
    <row r="51" spans="3:14">
      <c r="C51" s="19"/>
      <c r="D51" s="19"/>
      <c r="I51" s="40" t="str">
        <f t="shared" si="17"/>
        <v>ADR</v>
      </c>
      <c r="J51" s="40">
        <f t="shared" ref="J51" si="21">J50</f>
        <v>100</v>
      </c>
      <c r="K51" s="49">
        <f t="shared" si="20"/>
        <v>600</v>
      </c>
      <c r="L51" s="107" t="s">
        <v>78</v>
      </c>
      <c r="M51" s="50" t="str">
        <f t="shared" si="19"/>
        <v>ADR-100-600</v>
      </c>
      <c r="N51" s="47" t="s">
        <v>16</v>
      </c>
    </row>
    <row r="52" spans="3:14">
      <c r="C52" s="19"/>
      <c r="D52" s="19"/>
      <c r="I52" s="40" t="str">
        <f t="shared" si="17"/>
        <v>ADR</v>
      </c>
      <c r="J52" s="40">
        <f t="shared" ref="J52" si="22">J51</f>
        <v>100</v>
      </c>
      <c r="K52" s="49">
        <f t="shared" si="20"/>
        <v>750</v>
      </c>
      <c r="L52" s="107" t="s">
        <v>79</v>
      </c>
      <c r="M52" s="50" t="str">
        <f t="shared" si="19"/>
        <v>ADR-100-750</v>
      </c>
      <c r="N52" s="48" t="s">
        <v>5</v>
      </c>
    </row>
    <row r="53" spans="3:14">
      <c r="C53" s="19"/>
      <c r="D53" s="19"/>
      <c r="I53" s="40" t="str">
        <f>I51</f>
        <v>ADR</v>
      </c>
      <c r="J53" s="40">
        <f t="shared" ref="J53:J54" si="23">J51</f>
        <v>100</v>
      </c>
      <c r="K53" s="49">
        <f t="shared" si="20"/>
        <v>1000</v>
      </c>
      <c r="L53" s="107" t="s">
        <v>80</v>
      </c>
      <c r="M53" s="50" t="str">
        <f t="shared" si="19"/>
        <v>ADR-100-1000</v>
      </c>
      <c r="N53" s="47" t="s">
        <v>4</v>
      </c>
    </row>
    <row r="54" spans="3:14">
      <c r="C54" s="19"/>
      <c r="D54" s="19"/>
      <c r="I54" s="40" t="str">
        <f>I52</f>
        <v>ADR</v>
      </c>
      <c r="J54" s="40">
        <f t="shared" si="23"/>
        <v>100</v>
      </c>
      <c r="K54" s="49">
        <f t="shared" si="20"/>
        <v>1200</v>
      </c>
      <c r="L54" s="107" t="s">
        <v>117</v>
      </c>
      <c r="M54" s="50" t="str">
        <f t="shared" si="19"/>
        <v>ADR-100-1200</v>
      </c>
      <c r="N54" s="100" t="s">
        <v>116</v>
      </c>
    </row>
    <row r="55" spans="3:14">
      <c r="C55" s="19"/>
      <c r="D55" s="19"/>
      <c r="I55" s="101" t="str">
        <f t="shared" ref="I55:J62" si="24">I54</f>
        <v>ADR</v>
      </c>
      <c r="J55" s="101">
        <f>B12</f>
        <v>150</v>
      </c>
      <c r="K55" s="101">
        <f>K45</f>
        <v>100</v>
      </c>
      <c r="L55" s="101"/>
      <c r="M55" s="103" t="str">
        <f t="shared" ref="M55:M64" si="25">$I$35&amp;"-"&amp;$J$55&amp;"-"&amp;K55</f>
        <v>ADR-150-100</v>
      </c>
      <c r="N55" s="102" t="s">
        <v>15</v>
      </c>
    </row>
    <row r="56" spans="3:14">
      <c r="C56" s="19"/>
      <c r="D56" s="19"/>
      <c r="I56" s="40" t="str">
        <f t="shared" si="24"/>
        <v>ADR</v>
      </c>
      <c r="J56" s="40">
        <f>J55</f>
        <v>150</v>
      </c>
      <c r="K56" s="49">
        <f t="shared" ref="K56:K64" si="26">K46</f>
        <v>150</v>
      </c>
      <c r="L56" s="49"/>
      <c r="M56" s="50" t="str">
        <f t="shared" si="25"/>
        <v>ADR-150-150</v>
      </c>
      <c r="N56" s="47" t="s">
        <v>15</v>
      </c>
    </row>
    <row r="57" spans="3:14">
      <c r="C57" s="19"/>
      <c r="D57" s="19"/>
      <c r="I57" s="40" t="str">
        <f t="shared" si="24"/>
        <v>ADR</v>
      </c>
      <c r="J57" s="40">
        <f t="shared" si="24"/>
        <v>150</v>
      </c>
      <c r="K57" s="49">
        <f t="shared" si="26"/>
        <v>200</v>
      </c>
      <c r="L57" s="49"/>
      <c r="M57" s="50" t="str">
        <f t="shared" si="25"/>
        <v>ADR-150-200</v>
      </c>
      <c r="N57" s="47" t="s">
        <v>15</v>
      </c>
    </row>
    <row r="58" spans="3:14">
      <c r="C58" s="19"/>
      <c r="D58" s="19"/>
      <c r="I58" s="40" t="str">
        <f t="shared" si="24"/>
        <v>ADR</v>
      </c>
      <c r="J58" s="40">
        <f t="shared" si="24"/>
        <v>150</v>
      </c>
      <c r="K58" s="49">
        <f t="shared" si="26"/>
        <v>250</v>
      </c>
      <c r="L58" s="49"/>
      <c r="M58" s="50" t="str">
        <f t="shared" si="25"/>
        <v>ADR-150-250</v>
      </c>
      <c r="N58" s="47" t="s">
        <v>15</v>
      </c>
    </row>
    <row r="59" spans="3:14">
      <c r="C59" s="19"/>
      <c r="D59" s="19"/>
      <c r="I59" s="40" t="str">
        <f t="shared" si="24"/>
        <v>ADR</v>
      </c>
      <c r="J59" s="40">
        <f t="shared" si="24"/>
        <v>150</v>
      </c>
      <c r="K59" s="49">
        <f t="shared" si="26"/>
        <v>300</v>
      </c>
      <c r="L59" s="49"/>
      <c r="M59" s="50" t="str">
        <f t="shared" si="25"/>
        <v>ADR-150-300</v>
      </c>
      <c r="N59" s="47" t="s">
        <v>15</v>
      </c>
    </row>
    <row r="60" spans="3:14">
      <c r="C60" s="19"/>
      <c r="D60" s="19"/>
      <c r="I60" s="40" t="str">
        <f t="shared" si="24"/>
        <v>ADR</v>
      </c>
      <c r="J60" s="40">
        <f t="shared" si="24"/>
        <v>150</v>
      </c>
      <c r="K60" s="49">
        <f t="shared" si="26"/>
        <v>450</v>
      </c>
      <c r="L60" s="107" t="s">
        <v>77</v>
      </c>
      <c r="M60" s="50" t="str">
        <f t="shared" si="25"/>
        <v>ADR-150-450</v>
      </c>
      <c r="N60" s="47" t="s">
        <v>15</v>
      </c>
    </row>
    <row r="61" spans="3:14">
      <c r="C61" s="19"/>
      <c r="D61" s="19"/>
      <c r="I61" s="40" t="str">
        <f t="shared" si="24"/>
        <v>ADR</v>
      </c>
      <c r="J61" s="40">
        <f t="shared" si="24"/>
        <v>150</v>
      </c>
      <c r="K61" s="49">
        <f t="shared" si="26"/>
        <v>600</v>
      </c>
      <c r="L61" s="107" t="s">
        <v>78</v>
      </c>
      <c r="M61" s="50" t="str">
        <f t="shared" si="25"/>
        <v>ADR-150-600</v>
      </c>
      <c r="N61" s="47" t="s">
        <v>16</v>
      </c>
    </row>
    <row r="62" spans="3:14">
      <c r="C62" s="19"/>
      <c r="D62" s="19"/>
      <c r="I62" s="40" t="str">
        <f t="shared" si="24"/>
        <v>ADR</v>
      </c>
      <c r="J62" s="40">
        <f t="shared" si="24"/>
        <v>150</v>
      </c>
      <c r="K62" s="49">
        <f t="shared" si="26"/>
        <v>750</v>
      </c>
      <c r="L62" s="107" t="s">
        <v>79</v>
      </c>
      <c r="M62" s="50" t="str">
        <f t="shared" si="25"/>
        <v>ADR-150-750</v>
      </c>
      <c r="N62" s="48" t="s">
        <v>5</v>
      </c>
    </row>
    <row r="63" spans="3:14">
      <c r="C63" s="19"/>
      <c r="D63" s="19"/>
      <c r="I63" s="40" t="str">
        <f>I61</f>
        <v>ADR</v>
      </c>
      <c r="J63" s="40">
        <f>J61</f>
        <v>150</v>
      </c>
      <c r="K63" s="49">
        <f t="shared" si="26"/>
        <v>1000</v>
      </c>
      <c r="L63" s="107" t="s">
        <v>80</v>
      </c>
      <c r="M63" s="50" t="str">
        <f t="shared" si="25"/>
        <v>ADR-150-1000</v>
      </c>
      <c r="N63" s="47" t="s">
        <v>4</v>
      </c>
    </row>
    <row r="64" spans="3:14">
      <c r="C64" s="19"/>
      <c r="D64" s="19"/>
      <c r="I64" s="40" t="str">
        <f>I62</f>
        <v>ADR</v>
      </c>
      <c r="J64" s="40">
        <f>J62</f>
        <v>150</v>
      </c>
      <c r="K64" s="49">
        <f t="shared" si="26"/>
        <v>1200</v>
      </c>
      <c r="L64" s="107" t="s">
        <v>117</v>
      </c>
      <c r="M64" s="50" t="str">
        <f t="shared" si="25"/>
        <v>ADR-150-1200</v>
      </c>
      <c r="N64" s="100" t="s">
        <v>116</v>
      </c>
    </row>
    <row r="65" spans="3:14">
      <c r="C65" s="19"/>
      <c r="D65" s="19"/>
      <c r="I65" s="101" t="str">
        <f t="shared" ref="I65:J74" si="27">I64</f>
        <v>ADR</v>
      </c>
      <c r="J65" s="101">
        <f>B13</f>
        <v>240</v>
      </c>
      <c r="K65" s="101">
        <f>K55</f>
        <v>100</v>
      </c>
      <c r="L65" s="101"/>
      <c r="M65" s="103" t="str">
        <f t="shared" ref="M65:M74" si="28">$I$35&amp;"-"&amp;$J$65&amp;"-"&amp;K65</f>
        <v>ADR-240-100</v>
      </c>
      <c r="N65" s="108" t="s">
        <v>5</v>
      </c>
    </row>
    <row r="66" spans="3:14">
      <c r="C66" s="19"/>
      <c r="D66" s="19"/>
      <c r="I66" s="40" t="str">
        <f t="shared" si="27"/>
        <v>ADR</v>
      </c>
      <c r="J66" s="40">
        <f>J65</f>
        <v>240</v>
      </c>
      <c r="K66" s="49">
        <f t="shared" ref="K66:K74" si="29">K56</f>
        <v>150</v>
      </c>
      <c r="L66" s="49"/>
      <c r="M66" s="50" t="str">
        <f t="shared" si="28"/>
        <v>ADR-240-150</v>
      </c>
      <c r="N66" s="48" t="s">
        <v>5</v>
      </c>
    </row>
    <row r="67" spans="3:14">
      <c r="C67" s="19"/>
      <c r="D67" s="19"/>
      <c r="I67" s="40" t="str">
        <f t="shared" si="27"/>
        <v>ADR</v>
      </c>
      <c r="J67" s="40">
        <f t="shared" si="27"/>
        <v>240</v>
      </c>
      <c r="K67" s="49">
        <f t="shared" si="29"/>
        <v>200</v>
      </c>
      <c r="L67" s="49"/>
      <c r="M67" s="50" t="str">
        <f t="shared" si="28"/>
        <v>ADR-240-200</v>
      </c>
      <c r="N67" s="48" t="s">
        <v>5</v>
      </c>
    </row>
    <row r="68" spans="3:14">
      <c r="C68" s="19"/>
      <c r="D68" s="19"/>
      <c r="I68" s="40" t="str">
        <f t="shared" si="27"/>
        <v>ADR</v>
      </c>
      <c r="J68" s="40">
        <f t="shared" si="27"/>
        <v>240</v>
      </c>
      <c r="K68" s="49">
        <f t="shared" si="29"/>
        <v>250</v>
      </c>
      <c r="L68" s="49"/>
      <c r="M68" s="50" t="str">
        <f t="shared" si="28"/>
        <v>ADR-240-250</v>
      </c>
      <c r="N68" s="48" t="s">
        <v>5</v>
      </c>
    </row>
    <row r="69" spans="3:14">
      <c r="C69" s="19"/>
      <c r="D69" s="19"/>
      <c r="I69" s="40" t="str">
        <f t="shared" si="27"/>
        <v>ADR</v>
      </c>
      <c r="J69" s="40">
        <f t="shared" si="27"/>
        <v>240</v>
      </c>
      <c r="K69" s="49">
        <f t="shared" si="29"/>
        <v>300</v>
      </c>
      <c r="L69" s="49"/>
      <c r="M69" s="50" t="str">
        <f t="shared" si="28"/>
        <v>ADR-240-300</v>
      </c>
      <c r="N69" s="48" t="s">
        <v>5</v>
      </c>
    </row>
    <row r="70" spans="3:14">
      <c r="C70" s="19"/>
      <c r="D70" s="19"/>
      <c r="I70" s="40" t="str">
        <f t="shared" si="27"/>
        <v>ADR</v>
      </c>
      <c r="J70" s="40">
        <f t="shared" si="27"/>
        <v>240</v>
      </c>
      <c r="K70" s="49">
        <f t="shared" si="29"/>
        <v>450</v>
      </c>
      <c r="L70" s="49"/>
      <c r="M70" s="50" t="str">
        <f t="shared" si="28"/>
        <v>ADR-240-450</v>
      </c>
      <c r="N70" s="48" t="s">
        <v>5</v>
      </c>
    </row>
    <row r="71" spans="3:14">
      <c r="C71" s="19"/>
      <c r="D71" s="19"/>
      <c r="I71" s="40" t="str">
        <f t="shared" si="27"/>
        <v>ADR</v>
      </c>
      <c r="J71" s="40">
        <f t="shared" si="27"/>
        <v>240</v>
      </c>
      <c r="K71" s="49">
        <f t="shared" si="29"/>
        <v>600</v>
      </c>
      <c r="L71" s="49"/>
      <c r="M71" s="50" t="str">
        <f t="shared" si="28"/>
        <v>ADR-240-600</v>
      </c>
      <c r="N71" s="48" t="s">
        <v>5</v>
      </c>
    </row>
    <row r="72" spans="3:14">
      <c r="C72" s="19"/>
      <c r="D72" s="19"/>
      <c r="I72" s="40" t="str">
        <f t="shared" si="27"/>
        <v>ADR</v>
      </c>
      <c r="J72" s="40">
        <f t="shared" si="27"/>
        <v>240</v>
      </c>
      <c r="K72" s="49">
        <f t="shared" si="29"/>
        <v>750</v>
      </c>
      <c r="L72" s="107" t="s">
        <v>79</v>
      </c>
      <c r="M72" s="50" t="str">
        <f t="shared" si="28"/>
        <v>ADR-240-750</v>
      </c>
      <c r="N72" s="48" t="s">
        <v>5</v>
      </c>
    </row>
    <row r="73" spans="3:14">
      <c r="C73" s="19"/>
      <c r="D73" s="19"/>
      <c r="I73" s="40" t="str">
        <f t="shared" si="27"/>
        <v>ADR</v>
      </c>
      <c r="J73" s="40">
        <f t="shared" si="27"/>
        <v>240</v>
      </c>
      <c r="K73" s="49">
        <f t="shared" si="29"/>
        <v>1000</v>
      </c>
      <c r="L73" s="107" t="s">
        <v>80</v>
      </c>
      <c r="M73" s="50" t="str">
        <f t="shared" si="28"/>
        <v>ADR-240-1000</v>
      </c>
      <c r="N73" s="47" t="s">
        <v>4</v>
      </c>
    </row>
    <row r="74" spans="3:14">
      <c r="C74" s="19"/>
      <c r="D74" s="19"/>
      <c r="I74" s="40" t="str">
        <f t="shared" si="27"/>
        <v>ADR</v>
      </c>
      <c r="J74" s="40">
        <f t="shared" si="27"/>
        <v>240</v>
      </c>
      <c r="K74" s="18">
        <f t="shared" si="29"/>
        <v>1200</v>
      </c>
      <c r="L74" s="100" t="s">
        <v>117</v>
      </c>
      <c r="M74" s="50" t="str">
        <f t="shared" si="28"/>
        <v>ADR-240-1200</v>
      </c>
      <c r="N74" s="100" t="s">
        <v>116</v>
      </c>
    </row>
    <row r="75" spans="3:14">
      <c r="C75" s="19"/>
      <c r="D75" s="19"/>
    </row>
    <row r="76" spans="3:14">
      <c r="C76" s="19"/>
      <c r="D76" s="19"/>
    </row>
    <row r="77" spans="3:14">
      <c r="C77" s="19"/>
      <c r="D77" s="19"/>
    </row>
    <row r="78" spans="3:14">
      <c r="C78" s="19"/>
      <c r="D78" s="19"/>
    </row>
    <row r="79" spans="3:14">
      <c r="C79" s="19"/>
      <c r="D79" s="19"/>
    </row>
    <row r="80" spans="3:14">
      <c r="C80" s="19"/>
      <c r="D80" s="19"/>
    </row>
    <row r="81" spans="3:4">
      <c r="C81" s="19"/>
      <c r="D81" s="19"/>
    </row>
    <row r="82" spans="3:4">
      <c r="C82" s="19"/>
      <c r="D82" s="19"/>
    </row>
    <row r="83" spans="3:4">
      <c r="C83" s="19"/>
      <c r="D83" s="19"/>
    </row>
    <row r="84" spans="3:4">
      <c r="C84" s="19"/>
      <c r="D84" s="19"/>
    </row>
    <row r="85" spans="3:4">
      <c r="C85" s="19"/>
      <c r="D85" s="19"/>
    </row>
    <row r="86" spans="3:4">
      <c r="C86" s="19"/>
      <c r="D86" s="19"/>
    </row>
    <row r="87" spans="3:4">
      <c r="C87" s="19"/>
      <c r="D87" s="19"/>
    </row>
    <row r="88" spans="3:4">
      <c r="C88" s="19"/>
      <c r="D88" s="19"/>
    </row>
    <row r="89" spans="3:4">
      <c r="C89" s="19"/>
      <c r="D89" s="19"/>
    </row>
    <row r="90" spans="3:4">
      <c r="C90" s="19"/>
      <c r="D90" s="19"/>
    </row>
    <row r="91" spans="3:4">
      <c r="C91" s="19"/>
      <c r="D91" s="19"/>
    </row>
    <row r="92" spans="3:4">
      <c r="C92" s="19"/>
      <c r="D92" s="19"/>
    </row>
    <row r="93" spans="3:4">
      <c r="C93" s="19"/>
      <c r="D93" s="19"/>
    </row>
    <row r="94" spans="3:4">
      <c r="C94" s="19"/>
      <c r="D94" s="19"/>
    </row>
    <row r="95" spans="3:4">
      <c r="C95" s="19"/>
      <c r="D95" s="19"/>
    </row>
    <row r="96" spans="3:4">
      <c r="C96" s="19"/>
      <c r="D96" s="19"/>
    </row>
    <row r="97" spans="3:4">
      <c r="C97" s="19"/>
      <c r="D97" s="19"/>
    </row>
    <row r="98" spans="3:4">
      <c r="C98" s="19"/>
      <c r="D98" s="19"/>
    </row>
    <row r="99" spans="3:4">
      <c r="C99" s="19"/>
      <c r="D99" s="19"/>
    </row>
    <row r="100" spans="3:4">
      <c r="C100" s="19"/>
      <c r="D100" s="19"/>
    </row>
    <row r="101" spans="3:4">
      <c r="C101" s="19"/>
      <c r="D101" s="19"/>
    </row>
    <row r="102" spans="3:4">
      <c r="C102" s="19"/>
      <c r="D102" s="19"/>
    </row>
    <row r="103" spans="3:4">
      <c r="C103" s="19"/>
      <c r="D103" s="19"/>
    </row>
    <row r="104" spans="3:4">
      <c r="C104" s="19"/>
      <c r="D104" s="19"/>
    </row>
    <row r="105" spans="3:4">
      <c r="C105" s="19"/>
      <c r="D105" s="19"/>
    </row>
    <row r="106" spans="3:4">
      <c r="C106" s="19"/>
      <c r="D106" s="19"/>
    </row>
    <row r="107" spans="3:4">
      <c r="C107" s="19"/>
      <c r="D107" s="19"/>
    </row>
    <row r="108" spans="3:4">
      <c r="C108" s="19"/>
      <c r="D108" s="19"/>
    </row>
    <row r="109" spans="3:4">
      <c r="C109" s="19"/>
      <c r="D109" s="19"/>
    </row>
    <row r="110" spans="3:4">
      <c r="C110" s="19"/>
      <c r="D110" s="19"/>
    </row>
    <row r="111" spans="3:4">
      <c r="C111" s="19"/>
      <c r="D111" s="19"/>
    </row>
    <row r="112" spans="3:4">
      <c r="C112" s="19"/>
      <c r="D112" s="19"/>
    </row>
    <row r="113" spans="3:4">
      <c r="C113" s="19"/>
      <c r="D113" s="19"/>
    </row>
    <row r="114" spans="3:4">
      <c r="C114" s="19"/>
      <c r="D114" s="19"/>
    </row>
    <row r="115" spans="3:4">
      <c r="C115" s="19"/>
      <c r="D115" s="19"/>
    </row>
    <row r="116" spans="3:4">
      <c r="C116" s="19"/>
      <c r="D116" s="19"/>
    </row>
    <row r="117" spans="3:4">
      <c r="C117" s="19"/>
      <c r="D117" s="19"/>
    </row>
    <row r="118" spans="3:4">
      <c r="C118" s="19"/>
      <c r="D118" s="19"/>
    </row>
    <row r="119" spans="3:4">
      <c r="C119" s="19"/>
      <c r="D119" s="19"/>
    </row>
    <row r="120" spans="3:4">
      <c r="C120" s="19"/>
      <c r="D120" s="19"/>
    </row>
    <row r="121" spans="3:4">
      <c r="C121" s="19"/>
      <c r="D121" s="19"/>
    </row>
    <row r="122" spans="3:4">
      <c r="C122" s="19"/>
      <c r="D122" s="19"/>
    </row>
    <row r="123" spans="3:4">
      <c r="C123" s="19"/>
      <c r="D123" s="19"/>
    </row>
    <row r="124" spans="3:4">
      <c r="C124" s="19"/>
      <c r="D124" s="19"/>
    </row>
    <row r="125" spans="3:4">
      <c r="C125" s="19"/>
      <c r="D125" s="19"/>
    </row>
    <row r="126" spans="3:4">
      <c r="C126" s="19"/>
      <c r="D126" s="19"/>
    </row>
    <row r="127" spans="3:4">
      <c r="C127" s="19"/>
      <c r="D127" s="19"/>
    </row>
    <row r="128" spans="3:4">
      <c r="C128" s="19"/>
      <c r="D128" s="19"/>
    </row>
    <row r="129" spans="3:4">
      <c r="C129" s="19"/>
      <c r="D129" s="19"/>
    </row>
    <row r="130" spans="3:4">
      <c r="C130" s="19"/>
      <c r="D130" s="19"/>
    </row>
    <row r="131" spans="3:4">
      <c r="C131" s="19"/>
      <c r="D131" s="19"/>
    </row>
    <row r="132" spans="3:4">
      <c r="C132" s="19"/>
      <c r="D132" s="19"/>
    </row>
    <row r="133" spans="3:4">
      <c r="C133" s="19"/>
      <c r="D133" s="19"/>
    </row>
    <row r="134" spans="3:4">
      <c r="C134" s="19"/>
      <c r="D134" s="19"/>
    </row>
    <row r="135" spans="3:4">
      <c r="C135" s="19"/>
      <c r="D135" s="19"/>
    </row>
    <row r="136" spans="3:4">
      <c r="C136" s="19"/>
      <c r="D136" s="19"/>
    </row>
    <row r="137" spans="3:4">
      <c r="C137" s="19"/>
      <c r="D137" s="19"/>
    </row>
    <row r="138" spans="3:4">
      <c r="C138" s="19"/>
      <c r="D138" s="19"/>
    </row>
    <row r="139" spans="3:4">
      <c r="C139" s="19"/>
      <c r="D139" s="19"/>
    </row>
    <row r="140" spans="3:4">
      <c r="C140" s="19"/>
      <c r="D140" s="19"/>
    </row>
    <row r="141" spans="3:4">
      <c r="C141" s="19"/>
      <c r="D141" s="19"/>
    </row>
    <row r="142" spans="3:4">
      <c r="C142" s="19"/>
      <c r="D142" s="19"/>
    </row>
    <row r="143" spans="3:4">
      <c r="C143" s="19"/>
      <c r="D143" s="19"/>
    </row>
    <row r="144" spans="3:4">
      <c r="C144" s="19"/>
      <c r="D144" s="19"/>
    </row>
    <row r="145" spans="3:4">
      <c r="C145" s="19"/>
      <c r="D145" s="19"/>
    </row>
    <row r="146" spans="3:4">
      <c r="C146" s="19"/>
      <c r="D146" s="19"/>
    </row>
    <row r="147" spans="3:4">
      <c r="C147" s="19"/>
      <c r="D147" s="19"/>
    </row>
    <row r="148" spans="3:4">
      <c r="C148" s="19"/>
      <c r="D148" s="19"/>
    </row>
    <row r="149" spans="3:4">
      <c r="C149" s="19"/>
      <c r="D149" s="19"/>
    </row>
    <row r="150" spans="3:4">
      <c r="C150" s="19"/>
      <c r="D150" s="19"/>
    </row>
    <row r="151" spans="3:4">
      <c r="C151" s="19"/>
      <c r="D151" s="19"/>
    </row>
    <row r="152" spans="3:4">
      <c r="C152" s="19"/>
      <c r="D152" s="19"/>
    </row>
    <row r="153" spans="3:4">
      <c r="C153" s="19"/>
      <c r="D153" s="19"/>
    </row>
    <row r="154" spans="3:4">
      <c r="C154" s="19"/>
      <c r="D154" s="19"/>
    </row>
    <row r="155" spans="3:4">
      <c r="C155" s="19"/>
      <c r="D155" s="19"/>
    </row>
    <row r="156" spans="3:4">
      <c r="C156" s="19"/>
      <c r="D156" s="19"/>
    </row>
    <row r="157" spans="3:4">
      <c r="C157" s="19"/>
      <c r="D157" s="19"/>
    </row>
    <row r="158" spans="3:4">
      <c r="C158" s="19"/>
      <c r="D158" s="19"/>
    </row>
    <row r="159" spans="3:4">
      <c r="C159" s="19"/>
      <c r="D159" s="19"/>
    </row>
    <row r="160" spans="3:4">
      <c r="C160" s="19"/>
      <c r="D160" s="19"/>
    </row>
    <row r="161" spans="3:4">
      <c r="C161" s="19"/>
      <c r="D161" s="19"/>
    </row>
    <row r="162" spans="3:4">
      <c r="C162" s="19"/>
      <c r="D162" s="19"/>
    </row>
    <row r="163" spans="3:4">
      <c r="C163" s="19"/>
      <c r="D163" s="19"/>
    </row>
    <row r="164" spans="3:4">
      <c r="C164" s="19"/>
      <c r="D164" s="19"/>
    </row>
    <row r="165" spans="3:4">
      <c r="C165" s="19"/>
      <c r="D165" s="19"/>
    </row>
    <row r="166" spans="3:4">
      <c r="C166" s="19"/>
      <c r="D166" s="19"/>
    </row>
    <row r="167" spans="3:4">
      <c r="C167" s="19"/>
      <c r="D167" s="19"/>
    </row>
    <row r="168" spans="3:4">
      <c r="C168" s="19"/>
      <c r="D168" s="19"/>
    </row>
    <row r="169" spans="3:4">
      <c r="C169" s="19"/>
      <c r="D169" s="19"/>
    </row>
    <row r="170" spans="3:4">
      <c r="C170" s="19"/>
      <c r="D170" s="19"/>
    </row>
    <row r="171" spans="3:4">
      <c r="C171" s="19"/>
      <c r="D171" s="19"/>
    </row>
    <row r="172" spans="3:4">
      <c r="C172" s="19"/>
      <c r="D172" s="19"/>
    </row>
    <row r="173" spans="3:4">
      <c r="C173" s="19"/>
      <c r="D173" s="19"/>
    </row>
    <row r="174" spans="3:4">
      <c r="C174" s="19"/>
      <c r="D174" s="19"/>
    </row>
    <row r="175" spans="3:4">
      <c r="C175" s="19"/>
      <c r="D175" s="19"/>
    </row>
    <row r="176" spans="3:4">
      <c r="C176" s="19"/>
      <c r="D176" s="19"/>
    </row>
    <row r="177" spans="3:4">
      <c r="C177" s="19"/>
      <c r="D177" s="19"/>
    </row>
    <row r="178" spans="3:4">
      <c r="C178" s="19"/>
      <c r="D178" s="19"/>
    </row>
    <row r="179" spans="3:4">
      <c r="C179" s="19"/>
      <c r="D179" s="19"/>
    </row>
    <row r="180" spans="3:4">
      <c r="C180" s="19"/>
      <c r="D180" s="19"/>
    </row>
    <row r="181" spans="3:4">
      <c r="C181" s="19"/>
      <c r="D181" s="19"/>
    </row>
    <row r="182" spans="3:4">
      <c r="C182" s="19"/>
      <c r="D182" s="19"/>
    </row>
    <row r="183" spans="3:4">
      <c r="C183" s="19"/>
      <c r="D183" s="19"/>
    </row>
    <row r="184" spans="3:4">
      <c r="C184" s="19"/>
      <c r="D184" s="19"/>
    </row>
    <row r="185" spans="3:4">
      <c r="C185" s="19"/>
      <c r="D185" s="19"/>
    </row>
    <row r="186" spans="3:4">
      <c r="C186" s="19"/>
      <c r="D186" s="19"/>
    </row>
    <row r="187" spans="3:4">
      <c r="C187" s="19"/>
      <c r="D187" s="19"/>
    </row>
    <row r="188" spans="3:4">
      <c r="C188" s="19"/>
      <c r="D188" s="19"/>
    </row>
    <row r="189" spans="3:4">
      <c r="C189" s="19"/>
      <c r="D189" s="19"/>
    </row>
    <row r="190" spans="3:4">
      <c r="C190" s="19"/>
      <c r="D190" s="19"/>
    </row>
    <row r="191" spans="3:4">
      <c r="C191" s="19"/>
      <c r="D191" s="19"/>
    </row>
    <row r="192" spans="3:4">
      <c r="C192" s="19"/>
      <c r="D192" s="19"/>
    </row>
    <row r="193" spans="3:4">
      <c r="C193" s="19"/>
      <c r="D193" s="19"/>
    </row>
    <row r="194" spans="3:4">
      <c r="C194" s="19"/>
      <c r="D194" s="19"/>
    </row>
    <row r="195" spans="3:4">
      <c r="C195" s="19"/>
      <c r="D195" s="19"/>
    </row>
    <row r="196" spans="3:4">
      <c r="C196" s="19"/>
      <c r="D196" s="19"/>
    </row>
    <row r="197" spans="3:4">
      <c r="C197" s="19"/>
      <c r="D197" s="19"/>
    </row>
    <row r="198" spans="3:4">
      <c r="C198" s="19"/>
      <c r="D198" s="19"/>
    </row>
    <row r="199" spans="3:4">
      <c r="C199" s="19"/>
      <c r="D199" s="19"/>
    </row>
    <row r="200" spans="3:4">
      <c r="C200" s="19"/>
      <c r="D200" s="19"/>
    </row>
    <row r="201" spans="3:4">
      <c r="C201" s="19"/>
      <c r="D201" s="19"/>
    </row>
    <row r="202" spans="3:4">
      <c r="C202" s="19"/>
      <c r="D202" s="19"/>
    </row>
    <row r="203" spans="3:4">
      <c r="C203" s="19"/>
      <c r="D203" s="19"/>
    </row>
    <row r="204" spans="3:4">
      <c r="C204" s="19"/>
      <c r="D204" s="19"/>
    </row>
    <row r="205" spans="3:4">
      <c r="C205" s="19"/>
      <c r="D205" s="19"/>
    </row>
    <row r="206" spans="3:4">
      <c r="C206" s="19"/>
      <c r="D206" s="19"/>
    </row>
    <row r="207" spans="3:4">
      <c r="C207" s="19"/>
      <c r="D207" s="19"/>
    </row>
    <row r="208" spans="3:4">
      <c r="C208" s="19"/>
      <c r="D208" s="19"/>
    </row>
    <row r="209" spans="3:4">
      <c r="C209" s="19"/>
      <c r="D209" s="19"/>
    </row>
    <row r="210" spans="3:4">
      <c r="C210" s="19"/>
      <c r="D210" s="19"/>
    </row>
    <row r="211" spans="3:4">
      <c r="C211" s="19"/>
      <c r="D211" s="19"/>
    </row>
    <row r="212" spans="3:4">
      <c r="C212" s="19"/>
      <c r="D212" s="19"/>
    </row>
    <row r="213" spans="3:4">
      <c r="C213" s="19"/>
      <c r="D213" s="19"/>
    </row>
    <row r="214" spans="3:4">
      <c r="C214" s="19"/>
      <c r="D214" s="19"/>
    </row>
    <row r="215" spans="3:4">
      <c r="C215" s="19"/>
      <c r="D215" s="19"/>
    </row>
    <row r="216" spans="3:4">
      <c r="C216" s="19"/>
      <c r="D216" s="19"/>
    </row>
    <row r="217" spans="3:4">
      <c r="C217" s="19"/>
      <c r="D217" s="19"/>
    </row>
    <row r="218" spans="3:4">
      <c r="C218" s="19"/>
      <c r="D218" s="19"/>
    </row>
    <row r="219" spans="3:4">
      <c r="C219" s="19"/>
      <c r="D219" s="19"/>
    </row>
    <row r="220" spans="3:4">
      <c r="C220" s="19"/>
      <c r="D220" s="19"/>
    </row>
    <row r="221" spans="3:4">
      <c r="C221" s="19"/>
      <c r="D221" s="19"/>
    </row>
    <row r="222" spans="3:4">
      <c r="C222" s="19"/>
      <c r="D222" s="19"/>
    </row>
    <row r="223" spans="3:4">
      <c r="C223" s="19"/>
      <c r="D223" s="19"/>
    </row>
    <row r="224" spans="3:4">
      <c r="C224" s="19"/>
      <c r="D224" s="19"/>
    </row>
    <row r="225" spans="3:4">
      <c r="C225" s="19"/>
      <c r="D225" s="19"/>
    </row>
    <row r="226" spans="3:4">
      <c r="C226" s="19"/>
      <c r="D226" s="19"/>
    </row>
    <row r="227" spans="3:4">
      <c r="C227" s="19"/>
      <c r="D227" s="19"/>
    </row>
    <row r="228" spans="3:4">
      <c r="C228" s="19"/>
      <c r="D228" s="19"/>
    </row>
    <row r="229" spans="3:4">
      <c r="C229" s="19"/>
      <c r="D229" s="19"/>
    </row>
    <row r="230" spans="3:4">
      <c r="C230" s="19"/>
      <c r="D230" s="19"/>
    </row>
    <row r="231" spans="3:4">
      <c r="C231" s="19"/>
      <c r="D231" s="19"/>
    </row>
    <row r="232" spans="3:4">
      <c r="C232" s="19"/>
      <c r="D232" s="19"/>
    </row>
    <row r="233" spans="3:4">
      <c r="C233" s="19"/>
      <c r="D233" s="19"/>
    </row>
    <row r="234" spans="3:4">
      <c r="C234" s="19"/>
      <c r="D234" s="19"/>
    </row>
    <row r="235" spans="3:4">
      <c r="C235" s="19"/>
      <c r="D235" s="19"/>
    </row>
    <row r="236" spans="3:4">
      <c r="C236" s="19"/>
      <c r="D236" s="19"/>
    </row>
    <row r="237" spans="3:4">
      <c r="C237" s="19"/>
      <c r="D237" s="19"/>
    </row>
    <row r="238" spans="3:4">
      <c r="C238" s="19"/>
      <c r="D238" s="19"/>
    </row>
    <row r="239" spans="3:4">
      <c r="C239" s="19"/>
      <c r="D239" s="19"/>
    </row>
    <row r="240" spans="3:4">
      <c r="C240" s="19"/>
      <c r="D240" s="19"/>
    </row>
    <row r="241" spans="3:4">
      <c r="C241" s="19"/>
      <c r="D241" s="19"/>
    </row>
    <row r="242" spans="3:4">
      <c r="C242" s="19"/>
      <c r="D242" s="19"/>
    </row>
    <row r="243" spans="3:4">
      <c r="C243" s="19"/>
      <c r="D243" s="19"/>
    </row>
    <row r="244" spans="3:4">
      <c r="C244" s="19"/>
      <c r="D244" s="19"/>
    </row>
    <row r="245" spans="3:4">
      <c r="C245" s="19"/>
      <c r="D245" s="19"/>
    </row>
    <row r="246" spans="3:4">
      <c r="C246" s="19"/>
      <c r="D246" s="19"/>
    </row>
    <row r="247" spans="3:4">
      <c r="C247" s="19"/>
      <c r="D247" s="19"/>
    </row>
    <row r="248" spans="3:4">
      <c r="C248" s="19"/>
      <c r="D248" s="19"/>
    </row>
    <row r="249" spans="3:4">
      <c r="C249" s="19"/>
      <c r="D249" s="19"/>
    </row>
    <row r="250" spans="3:4">
      <c r="C250" s="19"/>
      <c r="D250" s="19"/>
    </row>
    <row r="251" spans="3:4">
      <c r="C251" s="19"/>
      <c r="D251" s="19"/>
    </row>
    <row r="252" spans="3:4">
      <c r="C252" s="19"/>
      <c r="D252" s="19"/>
    </row>
    <row r="253" spans="3:4">
      <c r="C253" s="19"/>
      <c r="D253" s="19"/>
    </row>
    <row r="254" spans="3:4">
      <c r="C254" s="19"/>
      <c r="D254" s="19"/>
    </row>
    <row r="255" spans="3:4">
      <c r="C255" s="19"/>
      <c r="D255" s="19"/>
    </row>
    <row r="256" spans="3:4">
      <c r="C256" s="19"/>
      <c r="D256" s="19"/>
    </row>
    <row r="257" spans="3:4">
      <c r="C257" s="19"/>
      <c r="D257" s="19"/>
    </row>
    <row r="258" spans="3:4">
      <c r="C258" s="19"/>
      <c r="D258" s="19"/>
    </row>
    <row r="259" spans="3:4">
      <c r="C259" s="19"/>
      <c r="D259" s="19"/>
    </row>
    <row r="260" spans="3:4">
      <c r="C260" s="19"/>
      <c r="D260" s="19"/>
    </row>
    <row r="261" spans="3:4">
      <c r="C261" s="19"/>
      <c r="D261" s="19"/>
    </row>
    <row r="262" spans="3:4">
      <c r="C262" s="19"/>
      <c r="D262" s="19"/>
    </row>
    <row r="263" spans="3:4">
      <c r="C263" s="19"/>
      <c r="D263" s="19"/>
    </row>
    <row r="264" spans="3:4">
      <c r="C264" s="19"/>
      <c r="D264" s="19"/>
    </row>
    <row r="265" spans="3:4">
      <c r="C265" s="19"/>
      <c r="D265" s="19"/>
    </row>
    <row r="266" spans="3:4">
      <c r="C266" s="19"/>
      <c r="D266" s="19"/>
    </row>
    <row r="267" spans="3:4">
      <c r="C267" s="19"/>
      <c r="D267" s="19"/>
    </row>
    <row r="268" spans="3:4">
      <c r="C268" s="19"/>
      <c r="D268" s="19"/>
    </row>
    <row r="269" spans="3:4">
      <c r="C269" s="19"/>
      <c r="D269" s="19"/>
    </row>
    <row r="270" spans="3:4">
      <c r="C270" s="19"/>
      <c r="D270" s="19"/>
    </row>
    <row r="271" spans="3:4">
      <c r="C271" s="19"/>
      <c r="D271" s="19"/>
    </row>
    <row r="272" spans="3:4">
      <c r="C272" s="19"/>
      <c r="D272" s="19"/>
    </row>
    <row r="273" spans="3:4">
      <c r="C273" s="19"/>
      <c r="D273" s="19"/>
    </row>
    <row r="274" spans="3:4">
      <c r="C274" s="19"/>
      <c r="D274" s="19"/>
    </row>
    <row r="275" spans="3:4">
      <c r="C275" s="19"/>
      <c r="D275" s="19"/>
    </row>
    <row r="276" spans="3:4">
      <c r="C276" s="19"/>
      <c r="D276" s="19"/>
    </row>
    <row r="277" spans="3:4">
      <c r="C277" s="19"/>
      <c r="D277" s="19"/>
    </row>
    <row r="278" spans="3:4">
      <c r="C278" s="19"/>
      <c r="D278" s="19"/>
    </row>
    <row r="279" spans="3:4">
      <c r="C279" s="19"/>
      <c r="D279" s="19"/>
    </row>
    <row r="280" spans="3:4">
      <c r="C280" s="19"/>
      <c r="D280" s="19"/>
    </row>
    <row r="281" spans="3:4">
      <c r="C281" s="19"/>
      <c r="D281" s="19"/>
    </row>
    <row r="282" spans="3:4">
      <c r="C282" s="19"/>
      <c r="D282" s="19"/>
    </row>
    <row r="283" spans="3:4">
      <c r="C283" s="19"/>
      <c r="D283" s="19"/>
    </row>
    <row r="284" spans="3:4">
      <c r="C284" s="19"/>
      <c r="D284" s="19"/>
    </row>
    <row r="285" spans="3:4">
      <c r="C285" s="19"/>
      <c r="D285" s="19"/>
    </row>
    <row r="286" spans="3:4">
      <c r="C286" s="19"/>
      <c r="D286" s="19"/>
    </row>
    <row r="287" spans="3:4">
      <c r="C287" s="19"/>
      <c r="D287" s="19"/>
    </row>
    <row r="288" spans="3:4">
      <c r="C288" s="19"/>
      <c r="D288" s="19"/>
    </row>
    <row r="289" spans="3:4">
      <c r="C289" s="19"/>
      <c r="D289" s="19"/>
    </row>
    <row r="290" spans="3:4">
      <c r="C290" s="19"/>
      <c r="D290" s="19"/>
    </row>
    <row r="291" spans="3:4">
      <c r="C291" s="19"/>
      <c r="D291" s="19"/>
    </row>
    <row r="292" spans="3:4">
      <c r="C292" s="19"/>
      <c r="D292" s="19"/>
    </row>
    <row r="293" spans="3:4">
      <c r="C293" s="19"/>
      <c r="D293" s="19"/>
    </row>
    <row r="294" spans="3:4">
      <c r="C294" s="19"/>
      <c r="D294" s="19"/>
    </row>
    <row r="295" spans="3:4">
      <c r="C295" s="19"/>
      <c r="D295" s="19"/>
    </row>
    <row r="296" spans="3:4">
      <c r="C296" s="19"/>
      <c r="D296" s="19"/>
    </row>
    <row r="297" spans="3:4">
      <c r="C297" s="19"/>
      <c r="D297" s="19"/>
    </row>
    <row r="298" spans="3:4">
      <c r="C298" s="19"/>
      <c r="D298" s="19"/>
    </row>
    <row r="299" spans="3:4">
      <c r="C299" s="19"/>
      <c r="D299" s="19"/>
    </row>
    <row r="300" spans="3:4">
      <c r="C300" s="19"/>
      <c r="D300" s="19"/>
    </row>
    <row r="301" spans="3:4">
      <c r="C301" s="19"/>
      <c r="D301" s="19"/>
    </row>
    <row r="302" spans="3:4">
      <c r="C302" s="19"/>
      <c r="D302" s="19"/>
    </row>
    <row r="303" spans="3:4">
      <c r="C303" s="19"/>
      <c r="D303" s="19"/>
    </row>
    <row r="304" spans="3:4">
      <c r="C304" s="19"/>
      <c r="D304" s="19"/>
    </row>
    <row r="305" spans="3:4">
      <c r="C305" s="19"/>
      <c r="D305" s="19"/>
    </row>
    <row r="306" spans="3:4">
      <c r="C306" s="19"/>
      <c r="D306" s="19"/>
    </row>
    <row r="307" spans="3:4">
      <c r="C307" s="19"/>
      <c r="D307" s="19"/>
    </row>
    <row r="308" spans="3:4">
      <c r="C308" s="19"/>
      <c r="D308" s="19"/>
    </row>
    <row r="309" spans="3:4">
      <c r="C309" s="19"/>
      <c r="D309" s="19"/>
    </row>
    <row r="310" spans="3:4">
      <c r="C310" s="19"/>
      <c r="D310" s="19"/>
    </row>
    <row r="311" spans="3:4">
      <c r="C311" s="19"/>
      <c r="D311" s="19"/>
    </row>
    <row r="312" spans="3:4">
      <c r="C312" s="19"/>
      <c r="D312" s="19"/>
    </row>
    <row r="313" spans="3:4">
      <c r="C313" s="19"/>
      <c r="D313" s="19"/>
    </row>
    <row r="314" spans="3:4">
      <c r="C314" s="19"/>
      <c r="D314" s="19"/>
    </row>
    <row r="315" spans="3:4">
      <c r="C315" s="19"/>
      <c r="D315" s="19"/>
    </row>
    <row r="316" spans="3:4">
      <c r="C316" s="19"/>
      <c r="D316" s="19"/>
    </row>
    <row r="317" spans="3:4">
      <c r="C317" s="19"/>
      <c r="D317" s="19"/>
    </row>
    <row r="318" spans="3:4">
      <c r="C318" s="19"/>
      <c r="D318" s="19"/>
    </row>
    <row r="319" spans="3:4">
      <c r="C319" s="19"/>
      <c r="D319" s="19"/>
    </row>
    <row r="320" spans="3:4">
      <c r="C320" s="19"/>
      <c r="D320" s="19"/>
    </row>
    <row r="321" spans="3:4">
      <c r="C321" s="19"/>
      <c r="D321" s="19"/>
    </row>
    <row r="322" spans="3:4">
      <c r="C322" s="19"/>
      <c r="D322" s="19"/>
    </row>
    <row r="323" spans="3:4">
      <c r="C323" s="19"/>
      <c r="D323" s="19"/>
    </row>
    <row r="324" spans="3:4">
      <c r="C324" s="19"/>
      <c r="D324" s="19"/>
    </row>
    <row r="325" spans="3:4">
      <c r="C325" s="19"/>
      <c r="D325" s="19"/>
    </row>
    <row r="326" spans="3:4">
      <c r="C326" s="19"/>
      <c r="D326" s="19"/>
    </row>
    <row r="327" spans="3:4">
      <c r="C327" s="19"/>
      <c r="D327" s="19"/>
    </row>
    <row r="328" spans="3:4">
      <c r="C328" s="19"/>
      <c r="D328" s="19"/>
    </row>
    <row r="329" spans="3:4">
      <c r="C329" s="19"/>
      <c r="D329" s="19"/>
    </row>
    <row r="330" spans="3:4">
      <c r="C330" s="19"/>
      <c r="D330" s="19"/>
    </row>
    <row r="331" spans="3:4">
      <c r="C331" s="19"/>
      <c r="D331" s="19"/>
    </row>
    <row r="332" spans="3:4">
      <c r="C332" s="19"/>
      <c r="D332" s="19"/>
    </row>
    <row r="333" spans="3:4">
      <c r="C333" s="19"/>
      <c r="D333" s="19"/>
    </row>
    <row r="334" spans="3:4">
      <c r="C334" s="19"/>
      <c r="D334" s="19"/>
    </row>
    <row r="335" spans="3:4">
      <c r="C335" s="19"/>
      <c r="D335" s="19"/>
    </row>
    <row r="336" spans="3:4">
      <c r="C336" s="19"/>
      <c r="D336" s="19"/>
    </row>
    <row r="337" spans="3:4">
      <c r="C337" s="19"/>
      <c r="D337" s="19"/>
    </row>
    <row r="338" spans="3:4">
      <c r="C338" s="19"/>
      <c r="D338" s="19"/>
    </row>
    <row r="339" spans="3:4">
      <c r="C339" s="19"/>
      <c r="D339" s="19"/>
    </row>
    <row r="340" spans="3:4">
      <c r="C340" s="19"/>
      <c r="D340" s="19"/>
    </row>
    <row r="341" spans="3:4">
      <c r="C341" s="19"/>
      <c r="D341" s="19"/>
    </row>
    <row r="342" spans="3:4">
      <c r="C342" s="19"/>
      <c r="D342" s="19"/>
    </row>
    <row r="343" spans="3:4">
      <c r="C343" s="19"/>
      <c r="D343" s="19"/>
    </row>
    <row r="344" spans="3:4">
      <c r="C344" s="19"/>
      <c r="D344" s="19"/>
    </row>
    <row r="345" spans="3:4">
      <c r="C345" s="19"/>
      <c r="D345" s="19"/>
    </row>
    <row r="346" spans="3:4">
      <c r="C346" s="19"/>
      <c r="D346" s="19"/>
    </row>
    <row r="347" spans="3:4">
      <c r="C347" s="19"/>
      <c r="D347" s="19"/>
    </row>
    <row r="348" spans="3:4">
      <c r="C348" s="19"/>
      <c r="D348" s="19"/>
    </row>
    <row r="349" spans="3:4">
      <c r="C349" s="19"/>
      <c r="D349" s="19"/>
    </row>
    <row r="350" spans="3:4">
      <c r="C350" s="19"/>
      <c r="D350" s="19"/>
    </row>
    <row r="351" spans="3:4">
      <c r="C351" s="19"/>
      <c r="D351" s="19"/>
    </row>
    <row r="352" spans="3:4">
      <c r="C352" s="19"/>
      <c r="D352" s="19"/>
    </row>
    <row r="353" spans="3:4">
      <c r="C353" s="19"/>
      <c r="D353" s="19"/>
    </row>
    <row r="354" spans="3:4">
      <c r="C354" s="19"/>
      <c r="D354" s="19"/>
    </row>
    <row r="355" spans="3:4">
      <c r="C355" s="19"/>
      <c r="D355" s="19"/>
    </row>
    <row r="356" spans="3:4">
      <c r="C356" s="19"/>
      <c r="D356" s="19"/>
    </row>
    <row r="357" spans="3:4">
      <c r="C357" s="19"/>
      <c r="D357" s="19"/>
    </row>
    <row r="358" spans="3:4">
      <c r="C358" s="19"/>
      <c r="D358" s="19"/>
    </row>
    <row r="359" spans="3:4">
      <c r="C359" s="19"/>
      <c r="D359" s="19"/>
    </row>
    <row r="360" spans="3:4">
      <c r="C360" s="19"/>
      <c r="D360" s="19"/>
    </row>
    <row r="361" spans="3:4">
      <c r="C361" s="19"/>
      <c r="D361" s="19"/>
    </row>
    <row r="362" spans="3:4">
      <c r="C362" s="19"/>
      <c r="D362" s="19"/>
    </row>
    <row r="363" spans="3:4">
      <c r="C363" s="19"/>
      <c r="D363" s="19"/>
    </row>
    <row r="364" spans="3:4">
      <c r="C364" s="19"/>
      <c r="D364" s="19"/>
    </row>
    <row r="365" spans="3:4">
      <c r="C365" s="19"/>
      <c r="D365" s="19"/>
    </row>
    <row r="366" spans="3:4">
      <c r="C366" s="19"/>
      <c r="D366" s="19"/>
    </row>
    <row r="367" spans="3:4">
      <c r="C367" s="19"/>
      <c r="D367" s="19"/>
    </row>
    <row r="368" spans="3:4">
      <c r="C368" s="19"/>
      <c r="D368" s="19"/>
    </row>
    <row r="369" spans="3:4">
      <c r="C369" s="19"/>
      <c r="D369" s="19"/>
    </row>
    <row r="370" spans="3:4">
      <c r="C370" s="19"/>
      <c r="D370" s="19"/>
    </row>
    <row r="371" spans="3:4">
      <c r="C371" s="19"/>
      <c r="D371" s="19"/>
    </row>
    <row r="372" spans="3:4">
      <c r="C372" s="19"/>
      <c r="D372" s="19"/>
    </row>
    <row r="373" spans="3:4">
      <c r="C373" s="19"/>
      <c r="D373" s="19"/>
    </row>
    <row r="374" spans="3:4">
      <c r="C374" s="19"/>
      <c r="D374" s="19"/>
    </row>
    <row r="375" spans="3:4">
      <c r="C375" s="19"/>
      <c r="D375" s="19"/>
    </row>
    <row r="376" spans="3:4">
      <c r="C376" s="19"/>
      <c r="D376" s="19"/>
    </row>
    <row r="377" spans="3:4">
      <c r="C377" s="19"/>
      <c r="D377" s="19"/>
    </row>
    <row r="378" spans="3:4">
      <c r="C378" s="19"/>
      <c r="D378" s="19"/>
    </row>
    <row r="379" spans="3:4">
      <c r="C379" s="19"/>
      <c r="D379" s="19"/>
    </row>
    <row r="380" spans="3:4">
      <c r="C380" s="19"/>
      <c r="D380" s="19"/>
    </row>
    <row r="381" spans="3:4">
      <c r="C381" s="19"/>
      <c r="D381" s="19"/>
    </row>
    <row r="382" spans="3:4">
      <c r="C382" s="19"/>
      <c r="D382" s="19"/>
    </row>
    <row r="383" spans="3:4">
      <c r="C383" s="19"/>
      <c r="D383" s="19"/>
    </row>
    <row r="384" spans="3:4">
      <c r="C384" s="19"/>
      <c r="D384" s="19"/>
    </row>
    <row r="385" spans="3:4">
      <c r="C385" s="19"/>
      <c r="D385" s="19"/>
    </row>
    <row r="386" spans="3:4">
      <c r="C386" s="19"/>
      <c r="D386" s="19"/>
    </row>
    <row r="387" spans="3:4">
      <c r="C387" s="19"/>
      <c r="D387" s="19"/>
    </row>
    <row r="388" spans="3:4">
      <c r="C388" s="19"/>
      <c r="D388" s="19"/>
    </row>
    <row r="389" spans="3:4">
      <c r="C389" s="19"/>
      <c r="D389" s="19"/>
    </row>
    <row r="390" spans="3:4">
      <c r="C390" s="19"/>
      <c r="D390" s="19"/>
    </row>
    <row r="391" spans="3:4">
      <c r="C391" s="19"/>
      <c r="D391" s="19"/>
    </row>
    <row r="392" spans="3:4">
      <c r="C392" s="19"/>
      <c r="D392" s="19"/>
    </row>
    <row r="393" spans="3:4">
      <c r="C393" s="19"/>
      <c r="D393" s="19"/>
    </row>
    <row r="394" spans="3:4">
      <c r="C394" s="19"/>
      <c r="D394" s="19"/>
    </row>
    <row r="395" spans="3:4">
      <c r="C395" s="19"/>
      <c r="D395" s="19"/>
    </row>
    <row r="396" spans="3:4">
      <c r="C396" s="19"/>
      <c r="D396" s="19"/>
    </row>
    <row r="397" spans="3:4">
      <c r="C397" s="19"/>
      <c r="D397" s="19"/>
    </row>
    <row r="398" spans="3:4">
      <c r="C398" s="19"/>
      <c r="D398" s="19"/>
    </row>
    <row r="399" spans="3:4">
      <c r="C399" s="19"/>
      <c r="D399" s="19"/>
    </row>
    <row r="400" spans="3:4">
      <c r="C400" s="19"/>
      <c r="D400" s="19"/>
    </row>
    <row r="401" spans="3:4">
      <c r="C401" s="19"/>
      <c r="D401" s="19"/>
    </row>
    <row r="402" spans="3:4">
      <c r="C402" s="19"/>
      <c r="D402" s="19"/>
    </row>
    <row r="403" spans="3:4">
      <c r="C403" s="19"/>
      <c r="D403" s="19"/>
    </row>
    <row r="404" spans="3:4">
      <c r="C404" s="19"/>
      <c r="D404" s="19"/>
    </row>
    <row r="405" spans="3:4">
      <c r="C405" s="19"/>
      <c r="D405" s="19"/>
    </row>
    <row r="406" spans="3:4">
      <c r="C406" s="19"/>
      <c r="D406" s="19"/>
    </row>
    <row r="407" spans="3:4">
      <c r="C407" s="19"/>
      <c r="D407" s="19"/>
    </row>
    <row r="408" spans="3:4">
      <c r="C408" s="19"/>
      <c r="D408" s="19"/>
    </row>
    <row r="409" spans="3:4">
      <c r="C409" s="19"/>
      <c r="D409" s="19"/>
    </row>
    <row r="410" spans="3:4">
      <c r="C410" s="19"/>
      <c r="D410" s="19"/>
    </row>
    <row r="411" spans="3:4">
      <c r="C411" s="19"/>
      <c r="D411" s="19"/>
    </row>
    <row r="412" spans="3:4">
      <c r="C412" s="19"/>
      <c r="D412" s="19"/>
    </row>
    <row r="413" spans="3:4">
      <c r="C413" s="19"/>
      <c r="D413" s="19"/>
    </row>
    <row r="414" spans="3:4">
      <c r="C414" s="19"/>
      <c r="D414" s="19"/>
    </row>
    <row r="415" spans="3:4">
      <c r="C415" s="19"/>
      <c r="D415" s="19"/>
    </row>
    <row r="416" spans="3:4">
      <c r="C416" s="19"/>
      <c r="D416" s="19"/>
    </row>
    <row r="417" spans="3:4">
      <c r="C417" s="19"/>
      <c r="D417" s="19"/>
    </row>
    <row r="418" spans="3:4">
      <c r="C418" s="19"/>
      <c r="D418" s="19"/>
    </row>
    <row r="419" spans="3:4">
      <c r="C419" s="19"/>
      <c r="D419" s="19"/>
    </row>
    <row r="420" spans="3:4">
      <c r="C420" s="19"/>
      <c r="D420" s="19"/>
    </row>
    <row r="421" spans="3:4">
      <c r="C421" s="19"/>
      <c r="D421" s="19"/>
    </row>
    <row r="422" spans="3:4">
      <c r="C422" s="19"/>
      <c r="D422" s="19"/>
    </row>
    <row r="423" spans="3:4">
      <c r="C423" s="19"/>
      <c r="D423" s="19"/>
    </row>
    <row r="424" spans="3:4">
      <c r="C424" s="19"/>
      <c r="D424" s="19"/>
    </row>
    <row r="425" spans="3:4">
      <c r="C425" s="19"/>
      <c r="D425" s="19"/>
    </row>
    <row r="426" spans="3:4">
      <c r="C426" s="19"/>
      <c r="D426" s="19"/>
    </row>
    <row r="427" spans="3:4">
      <c r="C427" s="19"/>
      <c r="D427" s="19"/>
    </row>
    <row r="428" spans="3:4">
      <c r="C428" s="19"/>
      <c r="D428" s="19"/>
    </row>
    <row r="429" spans="3:4">
      <c r="C429" s="19"/>
      <c r="D429" s="19"/>
    </row>
    <row r="430" spans="3:4">
      <c r="C430" s="19"/>
      <c r="D430" s="19"/>
    </row>
    <row r="431" spans="3:4">
      <c r="C431" s="19"/>
      <c r="D431" s="19"/>
    </row>
    <row r="432" spans="3:4">
      <c r="C432" s="19"/>
      <c r="D432" s="19"/>
    </row>
    <row r="433" spans="3:4">
      <c r="C433" s="19"/>
      <c r="D433" s="19"/>
    </row>
    <row r="434" spans="3:4">
      <c r="C434" s="19"/>
      <c r="D434" s="19"/>
    </row>
    <row r="435" spans="3:4">
      <c r="C435" s="19"/>
      <c r="D435" s="19"/>
    </row>
    <row r="436" spans="3:4">
      <c r="C436" s="19"/>
      <c r="D436" s="19"/>
    </row>
    <row r="437" spans="3:4">
      <c r="C437" s="19"/>
      <c r="D437" s="19"/>
    </row>
    <row r="438" spans="3:4">
      <c r="C438" s="19"/>
      <c r="D438" s="19"/>
    </row>
    <row r="439" spans="3:4">
      <c r="C439" s="19"/>
      <c r="D439" s="19"/>
    </row>
    <row r="440" spans="3:4">
      <c r="C440" s="19"/>
      <c r="D440" s="19"/>
    </row>
    <row r="441" spans="3:4">
      <c r="C441" s="19"/>
      <c r="D441" s="19"/>
    </row>
    <row r="442" spans="3:4">
      <c r="C442" s="19"/>
      <c r="D442" s="19"/>
    </row>
    <row r="443" spans="3:4">
      <c r="C443" s="19"/>
      <c r="D443" s="19"/>
    </row>
    <row r="444" spans="3:4">
      <c r="C444" s="19"/>
      <c r="D444" s="19"/>
    </row>
    <row r="445" spans="3:4">
      <c r="C445" s="19"/>
      <c r="D445" s="19"/>
    </row>
    <row r="446" spans="3:4">
      <c r="C446" s="19"/>
      <c r="D446" s="19"/>
    </row>
    <row r="447" spans="3:4">
      <c r="C447" s="19"/>
      <c r="D447" s="19"/>
    </row>
    <row r="448" spans="3:4">
      <c r="C448" s="19"/>
      <c r="D448" s="19"/>
    </row>
    <row r="449" spans="3:4">
      <c r="C449" s="19"/>
      <c r="D449" s="19"/>
    </row>
    <row r="450" spans="3:4">
      <c r="C450" s="19"/>
      <c r="D450" s="19"/>
    </row>
    <row r="451" spans="3:4">
      <c r="C451" s="19"/>
      <c r="D451" s="19"/>
    </row>
    <row r="452" spans="3:4">
      <c r="C452" s="19"/>
      <c r="D452" s="19"/>
    </row>
    <row r="453" spans="3:4">
      <c r="C453" s="19"/>
      <c r="D453" s="19"/>
    </row>
    <row r="454" spans="3:4">
      <c r="C454" s="19"/>
      <c r="D454" s="19"/>
    </row>
    <row r="455" spans="3:4">
      <c r="C455" s="19"/>
      <c r="D455" s="19"/>
    </row>
    <row r="456" spans="3:4">
      <c r="C456" s="19"/>
      <c r="D456" s="19"/>
    </row>
    <row r="457" spans="3:4">
      <c r="C457" s="19"/>
      <c r="D457" s="19"/>
    </row>
    <row r="458" spans="3:4">
      <c r="C458" s="19"/>
      <c r="D458" s="19"/>
    </row>
    <row r="459" spans="3:4">
      <c r="C459" s="19"/>
      <c r="D459" s="19"/>
    </row>
    <row r="460" spans="3:4">
      <c r="C460" s="19"/>
      <c r="D460" s="19"/>
    </row>
    <row r="461" spans="3:4">
      <c r="C461" s="19"/>
      <c r="D461" s="19"/>
    </row>
    <row r="462" spans="3:4">
      <c r="C462" s="19"/>
      <c r="D462" s="19"/>
    </row>
    <row r="463" spans="3:4">
      <c r="C463" s="19"/>
      <c r="D463" s="19"/>
    </row>
    <row r="464" spans="3:4">
      <c r="C464" s="19"/>
      <c r="D464" s="19"/>
    </row>
    <row r="465" spans="3:4">
      <c r="C465" s="19"/>
      <c r="D465" s="19"/>
    </row>
    <row r="466" spans="3:4">
      <c r="C466" s="19"/>
      <c r="D466" s="19"/>
    </row>
    <row r="467" spans="3:4">
      <c r="C467" s="19"/>
      <c r="D467" s="19"/>
    </row>
    <row r="468" spans="3:4">
      <c r="C468" s="19"/>
      <c r="D468" s="19"/>
    </row>
    <row r="469" spans="3:4">
      <c r="C469" s="19"/>
      <c r="D469" s="19"/>
    </row>
    <row r="470" spans="3:4">
      <c r="C470" s="19"/>
      <c r="D470" s="19"/>
    </row>
    <row r="471" spans="3:4">
      <c r="C471" s="19"/>
      <c r="D471" s="19"/>
    </row>
    <row r="472" spans="3:4">
      <c r="C472" s="19"/>
      <c r="D472" s="19"/>
    </row>
    <row r="473" spans="3:4">
      <c r="C473" s="19"/>
      <c r="D473" s="19"/>
    </row>
    <row r="474" spans="3:4">
      <c r="C474" s="19"/>
      <c r="D474" s="19"/>
    </row>
    <row r="475" spans="3:4">
      <c r="C475" s="19"/>
      <c r="D475" s="19"/>
    </row>
    <row r="476" spans="3:4">
      <c r="C476" s="19"/>
      <c r="D476" s="19"/>
    </row>
    <row r="477" spans="3:4">
      <c r="C477" s="19"/>
      <c r="D477" s="19"/>
    </row>
    <row r="478" spans="3:4">
      <c r="C478" s="19"/>
      <c r="D478" s="19"/>
    </row>
    <row r="479" spans="3:4">
      <c r="C479" s="19"/>
      <c r="D479" s="19"/>
    </row>
    <row r="480" spans="3:4">
      <c r="C480" s="19"/>
      <c r="D480" s="19"/>
    </row>
    <row r="481" spans="3:4">
      <c r="C481" s="19"/>
      <c r="D481" s="19"/>
    </row>
    <row r="482" spans="3:4">
      <c r="C482" s="19"/>
      <c r="D482" s="19"/>
    </row>
    <row r="483" spans="3:4">
      <c r="C483" s="19"/>
      <c r="D483" s="19"/>
    </row>
    <row r="484" spans="3:4">
      <c r="C484" s="19"/>
      <c r="D484" s="19"/>
    </row>
    <row r="485" spans="3:4">
      <c r="C485" s="19"/>
      <c r="D485" s="19"/>
    </row>
    <row r="486" spans="3:4">
      <c r="C486" s="19"/>
      <c r="D486" s="19"/>
    </row>
    <row r="487" spans="3:4">
      <c r="C487" s="19"/>
      <c r="D487" s="19"/>
    </row>
    <row r="488" spans="3:4">
      <c r="C488" s="19"/>
      <c r="D488" s="19"/>
    </row>
    <row r="489" spans="3:4">
      <c r="C489" s="19"/>
      <c r="D489" s="19"/>
    </row>
    <row r="490" spans="3:4">
      <c r="C490" s="19"/>
      <c r="D490" s="19"/>
    </row>
    <row r="491" spans="3:4">
      <c r="C491" s="19"/>
      <c r="D491" s="19"/>
    </row>
    <row r="492" spans="3:4">
      <c r="C492" s="19"/>
      <c r="D492" s="19"/>
    </row>
    <row r="493" spans="3:4">
      <c r="C493" s="19"/>
      <c r="D493" s="19"/>
    </row>
    <row r="494" spans="3:4">
      <c r="C494" s="19"/>
      <c r="D494" s="19"/>
    </row>
    <row r="495" spans="3:4">
      <c r="C495" s="19"/>
      <c r="D495" s="19"/>
    </row>
    <row r="496" spans="3:4">
      <c r="C496" s="19"/>
      <c r="D496" s="19"/>
    </row>
    <row r="497" spans="3:4">
      <c r="C497" s="19"/>
      <c r="D497" s="19"/>
    </row>
    <row r="498" spans="3:4">
      <c r="C498" s="19"/>
      <c r="D498" s="19"/>
    </row>
    <row r="499" spans="3:4">
      <c r="C499" s="19"/>
      <c r="D499" s="19"/>
    </row>
    <row r="500" spans="3:4">
      <c r="C500" s="19"/>
      <c r="D500" s="19"/>
    </row>
    <row r="501" spans="3:4">
      <c r="C501" s="19"/>
      <c r="D501" s="19"/>
    </row>
    <row r="502" spans="3:4">
      <c r="C502" s="19"/>
      <c r="D502" s="19"/>
    </row>
    <row r="503" spans="3:4">
      <c r="C503" s="19"/>
      <c r="D503" s="19"/>
    </row>
    <row r="504" spans="3:4">
      <c r="C504" s="19"/>
      <c r="D504" s="19"/>
    </row>
    <row r="505" spans="3:4">
      <c r="C505" s="19"/>
      <c r="D505" s="19"/>
    </row>
    <row r="506" spans="3:4">
      <c r="C506" s="19"/>
      <c r="D506" s="19"/>
    </row>
    <row r="507" spans="3:4">
      <c r="C507" s="19"/>
      <c r="D507" s="19"/>
    </row>
    <row r="508" spans="3:4">
      <c r="C508" s="19"/>
      <c r="D508" s="19"/>
    </row>
    <row r="509" spans="3:4">
      <c r="C509" s="19"/>
      <c r="D509" s="19"/>
    </row>
    <row r="510" spans="3:4">
      <c r="C510" s="19"/>
      <c r="D510" s="19"/>
    </row>
    <row r="511" spans="3:4">
      <c r="C511" s="19"/>
      <c r="D511" s="19"/>
    </row>
    <row r="512" spans="3:4">
      <c r="C512" s="19"/>
      <c r="D512" s="19"/>
    </row>
    <row r="513" spans="3:4">
      <c r="C513" s="19"/>
      <c r="D513" s="19"/>
    </row>
    <row r="514" spans="3:4">
      <c r="C514" s="19"/>
      <c r="D514" s="19"/>
    </row>
    <row r="515" spans="3:4">
      <c r="C515" s="19"/>
      <c r="D515" s="19"/>
    </row>
    <row r="516" spans="3:4">
      <c r="C516" s="19"/>
      <c r="D516" s="19"/>
    </row>
    <row r="517" spans="3:4">
      <c r="C517" s="19"/>
      <c r="D517" s="19"/>
    </row>
    <row r="518" spans="3:4">
      <c r="C518" s="19"/>
      <c r="D518" s="19"/>
    </row>
    <row r="519" spans="3:4">
      <c r="C519" s="19"/>
      <c r="D519" s="19"/>
    </row>
    <row r="520" spans="3:4">
      <c r="C520" s="19"/>
      <c r="D520" s="19"/>
    </row>
    <row r="521" spans="3:4">
      <c r="C521" s="19"/>
      <c r="D521" s="19"/>
    </row>
    <row r="522" spans="3:4">
      <c r="C522" s="19"/>
      <c r="D522" s="19"/>
    </row>
    <row r="523" spans="3:4">
      <c r="C523" s="19"/>
      <c r="D523" s="19"/>
    </row>
    <row r="524" spans="3:4">
      <c r="C524" s="19"/>
      <c r="D524" s="19"/>
    </row>
    <row r="525" spans="3:4">
      <c r="C525" s="19"/>
      <c r="D525" s="19"/>
    </row>
    <row r="526" spans="3:4">
      <c r="C526" s="19"/>
      <c r="D526" s="19"/>
    </row>
    <row r="527" spans="3:4">
      <c r="C527" s="19"/>
      <c r="D527" s="19"/>
    </row>
    <row r="528" spans="3:4">
      <c r="C528" s="19"/>
      <c r="D528" s="19"/>
    </row>
    <row r="529" spans="3:4">
      <c r="C529" s="19"/>
      <c r="D529" s="19"/>
    </row>
    <row r="530" spans="3:4">
      <c r="C530" s="19"/>
      <c r="D530" s="19"/>
    </row>
    <row r="531" spans="3:4">
      <c r="C531" s="19"/>
      <c r="D531" s="19"/>
    </row>
    <row r="532" spans="3:4">
      <c r="C532" s="19"/>
      <c r="D532" s="19"/>
    </row>
    <row r="533" spans="3:4">
      <c r="C533" s="19"/>
      <c r="D533" s="19"/>
    </row>
    <row r="534" spans="3:4">
      <c r="C534" s="19"/>
      <c r="D534" s="19"/>
    </row>
    <row r="535" spans="3:4">
      <c r="C535" s="19"/>
      <c r="D535" s="19"/>
    </row>
    <row r="536" spans="3:4">
      <c r="C536" s="19"/>
      <c r="D536" s="19"/>
    </row>
    <row r="537" spans="3:4">
      <c r="C537" s="19"/>
      <c r="D537" s="19"/>
    </row>
    <row r="538" spans="3:4">
      <c r="C538" s="19"/>
      <c r="D538" s="19"/>
    </row>
    <row r="539" spans="3:4">
      <c r="C539" s="19"/>
      <c r="D539" s="19"/>
    </row>
    <row r="540" spans="3:4">
      <c r="C540" s="19"/>
      <c r="D540" s="19"/>
    </row>
    <row r="541" spans="3:4">
      <c r="C541" s="19"/>
      <c r="D541" s="19"/>
    </row>
    <row r="542" spans="3:4">
      <c r="C542" s="19"/>
      <c r="D542" s="19"/>
    </row>
    <row r="543" spans="3:4">
      <c r="C543" s="19"/>
      <c r="D543" s="19"/>
    </row>
    <row r="544" spans="3:4">
      <c r="C544" s="19"/>
      <c r="D544" s="19"/>
    </row>
    <row r="545" spans="3:4">
      <c r="C545" s="19"/>
      <c r="D545" s="19"/>
    </row>
    <row r="546" spans="3:4">
      <c r="C546" s="19"/>
      <c r="D546" s="19"/>
    </row>
    <row r="547" spans="3:4">
      <c r="C547" s="19"/>
      <c r="D547" s="19"/>
    </row>
    <row r="548" spans="3:4">
      <c r="C548" s="19"/>
      <c r="D548" s="19"/>
    </row>
    <row r="549" spans="3:4">
      <c r="C549" s="19"/>
      <c r="D549" s="19"/>
    </row>
    <row r="550" spans="3:4">
      <c r="C550" s="19"/>
      <c r="D550" s="19"/>
    </row>
    <row r="551" spans="3:4">
      <c r="C551" s="19"/>
      <c r="D551" s="19"/>
    </row>
    <row r="552" spans="3:4">
      <c r="C552" s="19"/>
      <c r="D552" s="19"/>
    </row>
    <row r="553" spans="3:4">
      <c r="C553" s="19"/>
      <c r="D553" s="19"/>
    </row>
    <row r="554" spans="3:4">
      <c r="C554" s="19"/>
      <c r="D554" s="19"/>
    </row>
    <row r="555" spans="3:4">
      <c r="C555" s="19"/>
      <c r="D555" s="19"/>
    </row>
    <row r="556" spans="3:4">
      <c r="C556" s="19"/>
      <c r="D556" s="19"/>
    </row>
    <row r="557" spans="3:4">
      <c r="C557" s="19"/>
      <c r="D557" s="19"/>
    </row>
    <row r="558" spans="3:4">
      <c r="C558" s="19"/>
      <c r="D558" s="19"/>
    </row>
    <row r="559" spans="3:4">
      <c r="C559" s="19"/>
      <c r="D559" s="19"/>
    </row>
    <row r="560" spans="3:4">
      <c r="C560" s="19"/>
      <c r="D560" s="19"/>
    </row>
    <row r="561" spans="3:4">
      <c r="C561" s="19"/>
      <c r="D561" s="19"/>
    </row>
    <row r="562" spans="3:4">
      <c r="C562" s="19"/>
      <c r="D562" s="19"/>
    </row>
    <row r="563" spans="3:4">
      <c r="C563" s="19"/>
      <c r="D563" s="19"/>
    </row>
    <row r="564" spans="3:4">
      <c r="C564" s="19"/>
      <c r="D564" s="19"/>
    </row>
    <row r="565" spans="3:4">
      <c r="C565" s="19"/>
      <c r="D565" s="19"/>
    </row>
    <row r="566" spans="3:4">
      <c r="C566" s="19"/>
      <c r="D566" s="19"/>
    </row>
    <row r="567" spans="3:4">
      <c r="C567" s="19"/>
      <c r="D567" s="19"/>
    </row>
    <row r="568" spans="3:4">
      <c r="C568" s="19"/>
      <c r="D568" s="19"/>
    </row>
    <row r="569" spans="3:4">
      <c r="C569" s="19"/>
      <c r="D569" s="19"/>
    </row>
    <row r="570" spans="3:4">
      <c r="C570" s="19"/>
      <c r="D570" s="19"/>
    </row>
    <row r="571" spans="3:4">
      <c r="C571" s="19"/>
      <c r="D571" s="19"/>
    </row>
    <row r="572" spans="3:4">
      <c r="C572" s="19"/>
      <c r="D572" s="19"/>
    </row>
    <row r="573" spans="3:4">
      <c r="C573" s="19"/>
      <c r="D573" s="19"/>
    </row>
    <row r="574" spans="3:4">
      <c r="C574" s="19"/>
      <c r="D574" s="19"/>
    </row>
    <row r="575" spans="3:4">
      <c r="C575" s="19"/>
      <c r="D575" s="19"/>
    </row>
    <row r="576" spans="3:4">
      <c r="C576" s="19"/>
      <c r="D576" s="19"/>
    </row>
    <row r="577" spans="3:4">
      <c r="C577" s="19"/>
      <c r="D577" s="19"/>
    </row>
    <row r="578" spans="3:4">
      <c r="C578" s="19"/>
      <c r="D578" s="19"/>
    </row>
    <row r="579" spans="3:4">
      <c r="C579" s="19"/>
      <c r="D579" s="19"/>
    </row>
    <row r="580" spans="3:4">
      <c r="C580" s="19"/>
      <c r="D580" s="19"/>
    </row>
    <row r="581" spans="3:4">
      <c r="C581" s="19"/>
      <c r="D581" s="19"/>
    </row>
    <row r="582" spans="3:4">
      <c r="C582" s="19"/>
      <c r="D582" s="19"/>
    </row>
    <row r="583" spans="3:4">
      <c r="C583" s="19"/>
      <c r="D583" s="19"/>
    </row>
    <row r="584" spans="3:4">
      <c r="C584" s="19"/>
      <c r="D584" s="19"/>
    </row>
    <row r="585" spans="3:4">
      <c r="C585" s="19"/>
      <c r="D585" s="19"/>
    </row>
    <row r="586" spans="3:4">
      <c r="C586" s="19"/>
      <c r="D586" s="19"/>
    </row>
    <row r="587" spans="3:4">
      <c r="C587" s="19"/>
      <c r="D587" s="19"/>
    </row>
    <row r="588" spans="3:4">
      <c r="C588" s="19"/>
      <c r="D588" s="19"/>
    </row>
    <row r="589" spans="3:4">
      <c r="C589" s="19"/>
      <c r="D589" s="19"/>
    </row>
    <row r="590" spans="3:4">
      <c r="C590" s="19"/>
      <c r="D590" s="19"/>
    </row>
    <row r="591" spans="3:4">
      <c r="C591" s="19"/>
      <c r="D591" s="19"/>
    </row>
  </sheetData>
  <sheetProtection password="AA16" sheet="1" objects="1" scenarios="1"/>
  <autoFilter ref="N1:N73"/>
  <sortState ref="C20:D29">
    <sortCondition ref="C20"/>
  </sortState>
  <dataConsolidate/>
  <mergeCells count="3">
    <mergeCell ref="I1:N1"/>
    <mergeCell ref="P1:R1"/>
    <mergeCell ref="A7:E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3"/>
  <dimension ref="A1:S28"/>
  <sheetViews>
    <sheetView workbookViewId="0">
      <selection sqref="A1:XFD1048576"/>
    </sheetView>
  </sheetViews>
  <sheetFormatPr defaultRowHeight="15"/>
  <cols>
    <col min="1" max="1" width="18" bestFit="1" customWidth="1"/>
    <col min="4" max="4" width="25.140625" bestFit="1" customWidth="1"/>
    <col min="5" max="5" width="12.42578125" bestFit="1" customWidth="1"/>
    <col min="6" max="6" width="4.85546875" customWidth="1"/>
    <col min="8" max="8" width="15.140625" bestFit="1" customWidth="1"/>
    <col min="9" max="9" width="4.28515625" bestFit="1" customWidth="1"/>
    <col min="10" max="10" width="4.42578125" bestFit="1" customWidth="1"/>
    <col min="11" max="11" width="5.140625" bestFit="1" customWidth="1"/>
    <col min="12" max="12" width="15.7109375" bestFit="1" customWidth="1"/>
    <col min="13" max="13" width="4.28515625" bestFit="1" customWidth="1"/>
    <col min="14" max="14" width="4.42578125" bestFit="1" customWidth="1"/>
    <col min="15" max="15" width="6.140625" bestFit="1" customWidth="1"/>
    <col min="16" max="16" width="17.28515625" bestFit="1" customWidth="1"/>
    <col min="17" max="17" width="15.140625" bestFit="1" customWidth="1"/>
    <col min="18" max="18" width="16.85546875" bestFit="1" customWidth="1"/>
    <col min="19" max="19" width="38.5703125" bestFit="1" customWidth="1"/>
  </cols>
  <sheetData>
    <row r="1" spans="1:19" s="23" customFormat="1" ht="16.5" customHeight="1" thickBot="1">
      <c r="A1" s="115" t="s">
        <v>34</v>
      </c>
      <c r="B1" s="118" t="s">
        <v>50</v>
      </c>
      <c r="C1" s="30"/>
      <c r="H1" s="215" t="s">
        <v>46</v>
      </c>
      <c r="I1" s="216"/>
      <c r="J1" s="216"/>
      <c r="K1" s="216"/>
      <c r="L1" s="216"/>
      <c r="M1" s="216"/>
      <c r="N1" s="216"/>
      <c r="O1" s="216"/>
      <c r="P1" s="216"/>
      <c r="Q1" s="217"/>
      <c r="R1" s="218" t="s">
        <v>47</v>
      </c>
      <c r="S1" s="218"/>
    </row>
    <row r="2" spans="1:19" s="2" customFormat="1" ht="16.5" thickBot="1">
      <c r="A2" s="22">
        <f>'Riprezzamento@Gen19'!$C$5</f>
        <v>100</v>
      </c>
      <c r="B2" s="22">
        <f>MIN(A2,A5)</f>
        <v>100</v>
      </c>
      <c r="C2" s="22"/>
      <c r="D2" s="2" t="s">
        <v>22</v>
      </c>
      <c r="E2" s="2" t="str">
        <f>VLOOKUP($B$6,$O$3:$S$19,F2,FALSE)</f>
        <v>Standard</v>
      </c>
      <c r="F2" s="2">
        <v>2</v>
      </c>
      <c r="H2" s="163" t="s">
        <v>34</v>
      </c>
      <c r="I2" s="176" t="s">
        <v>70</v>
      </c>
      <c r="J2" s="176" t="s">
        <v>54</v>
      </c>
      <c r="K2" s="176" t="s">
        <v>71</v>
      </c>
      <c r="L2" s="164" t="s">
        <v>35</v>
      </c>
      <c r="M2" s="176" t="s">
        <v>70</v>
      </c>
      <c r="N2" s="176" t="s">
        <v>54</v>
      </c>
      <c r="O2" s="176" t="s">
        <v>71</v>
      </c>
      <c r="P2" s="164" t="s">
        <v>12</v>
      </c>
      <c r="Q2" s="165" t="s">
        <v>48</v>
      </c>
      <c r="R2" s="168" t="s">
        <v>20</v>
      </c>
      <c r="S2" s="168" t="s">
        <v>49</v>
      </c>
    </row>
    <row r="3" spans="1:19" s="1" customFormat="1" ht="15.75" customHeight="1" thickBot="1">
      <c r="A3" s="175" t="s">
        <v>90</v>
      </c>
      <c r="B3" s="175" t="str">
        <f>IF(B2&lt;=J3,K3,IF(B2&lt;=J7,K7,IF(B2&lt;=J11,K11,K15)))</f>
        <v>B</v>
      </c>
      <c r="C3" s="10"/>
      <c r="D3" s="119" t="s">
        <v>111</v>
      </c>
      <c r="E3" s="2">
        <f>VLOOKUP($B$6,$O$3:$S$19,F3,FALSE)</f>
        <v>1000</v>
      </c>
      <c r="F3" s="2">
        <f>F2+1</f>
        <v>3</v>
      </c>
      <c r="H3" s="219" t="s">
        <v>37</v>
      </c>
      <c r="I3" s="222">
        <v>1</v>
      </c>
      <c r="J3" s="222">
        <v>40</v>
      </c>
      <c r="K3" s="222" t="s">
        <v>56</v>
      </c>
      <c r="L3" s="110" t="s">
        <v>82</v>
      </c>
      <c r="M3" s="169">
        <v>121</v>
      </c>
      <c r="N3" s="169">
        <v>240</v>
      </c>
      <c r="O3" s="170" t="s">
        <v>92</v>
      </c>
      <c r="P3" s="54" t="s">
        <v>3</v>
      </c>
      <c r="Q3" s="60">
        <v>1000</v>
      </c>
      <c r="R3" s="114" t="s">
        <v>14</v>
      </c>
      <c r="S3" s="156" t="s">
        <v>19</v>
      </c>
    </row>
    <row r="4" spans="1:19" s="2" customFormat="1" ht="15.75" customHeight="1">
      <c r="A4" s="31" t="s">
        <v>35</v>
      </c>
      <c r="B4" s="31" t="s">
        <v>51</v>
      </c>
      <c r="C4" s="10"/>
      <c r="D4" s="2" t="s">
        <v>20</v>
      </c>
      <c r="E4" s="2" t="str">
        <f>VLOOKUP($B$6,$O$3:$S$19,F4,FALSE)</f>
        <v>Quarter Pallet</v>
      </c>
      <c r="F4" s="2">
        <f>F3+1</f>
        <v>4</v>
      </c>
      <c r="H4" s="220"/>
      <c r="I4" s="223"/>
      <c r="J4" s="223"/>
      <c r="K4" s="223"/>
      <c r="L4" s="111" t="s">
        <v>83</v>
      </c>
      <c r="M4" s="68">
        <v>241</v>
      </c>
      <c r="N4" s="68">
        <v>400</v>
      </c>
      <c r="O4" s="167" t="s">
        <v>93</v>
      </c>
      <c r="P4" s="77" t="s">
        <v>11</v>
      </c>
      <c r="Q4" s="61">
        <v>750</v>
      </c>
      <c r="R4" s="86" t="s">
        <v>5</v>
      </c>
      <c r="S4" s="69">
        <v>0.5</v>
      </c>
    </row>
    <row r="5" spans="1:19" s="2" customFormat="1" ht="15.75" customHeight="1">
      <c r="A5" s="22">
        <f>'Riprezzamento@Gen19'!$C$6</f>
        <v>120</v>
      </c>
      <c r="B5" s="22">
        <f>MAX(A2,A5)</f>
        <v>120</v>
      </c>
      <c r="C5" s="10"/>
      <c r="D5" s="2" t="s">
        <v>24</v>
      </c>
      <c r="E5" s="2">
        <f t="shared" ref="E5" si="0">VLOOKUP($B$6,$O$3:$S$19,F5,FALSE)</f>
        <v>0</v>
      </c>
      <c r="F5" s="2">
        <f>F4+1</f>
        <v>5</v>
      </c>
      <c r="H5" s="220"/>
      <c r="I5" s="223"/>
      <c r="J5" s="223"/>
      <c r="K5" s="223"/>
      <c r="L5" s="56" t="s">
        <v>39</v>
      </c>
      <c r="M5" s="68">
        <v>401</v>
      </c>
      <c r="N5" s="68">
        <v>500</v>
      </c>
      <c r="O5" s="167" t="s">
        <v>94</v>
      </c>
      <c r="P5" s="78" t="s">
        <v>11</v>
      </c>
      <c r="Q5" s="62">
        <v>600</v>
      </c>
      <c r="R5" s="87" t="s">
        <v>4</v>
      </c>
      <c r="S5" s="52">
        <v>1</v>
      </c>
    </row>
    <row r="6" spans="1:19" s="2" customFormat="1" ht="16.5" customHeight="1" thickBot="1">
      <c r="A6" s="175" t="s">
        <v>91</v>
      </c>
      <c r="B6" s="175" t="str">
        <f>IF($B$3="A",$B$7,IF($B$3="B",$B$8,IF(B3="C",$B$9,$B$10)))</f>
        <v>B1</v>
      </c>
      <c r="C6" s="10"/>
      <c r="H6" s="221"/>
      <c r="I6" s="224"/>
      <c r="J6" s="224"/>
      <c r="K6" s="224"/>
      <c r="L6" s="57" t="s">
        <v>40</v>
      </c>
      <c r="M6" s="171">
        <v>501</v>
      </c>
      <c r="N6" s="171">
        <v>600</v>
      </c>
      <c r="O6" s="172" t="s">
        <v>95</v>
      </c>
      <c r="P6" s="79" t="s">
        <v>11</v>
      </c>
      <c r="Q6" s="63">
        <v>600</v>
      </c>
      <c r="R6" s="88" t="s">
        <v>4</v>
      </c>
      <c r="S6" s="53">
        <v>1.5</v>
      </c>
    </row>
    <row r="7" spans="1:19" s="2" customFormat="1" ht="16.5" thickBot="1">
      <c r="A7" s="166" t="s">
        <v>107</v>
      </c>
      <c r="B7" s="166" t="str">
        <f>IF($B$5&lt;$M$3,$O$19,IF($B$5&lt;=$N$3,$O$3,IF($B$5&lt;=$N$4,$O$4,IF($B$5&lt;=$N$5,$O$5,$O$6))))</f>
        <v>NADA</v>
      </c>
      <c r="C7" s="9"/>
      <c r="H7" s="219" t="s">
        <v>41</v>
      </c>
      <c r="I7" s="222">
        <v>41</v>
      </c>
      <c r="J7" s="222">
        <v>120</v>
      </c>
      <c r="K7" s="222" t="s">
        <v>57</v>
      </c>
      <c r="L7" s="112" t="s">
        <v>84</v>
      </c>
      <c r="M7" s="169">
        <v>101</v>
      </c>
      <c r="N7" s="169">
        <v>240</v>
      </c>
      <c r="O7" s="170" t="s">
        <v>96</v>
      </c>
      <c r="P7" s="55" t="s">
        <v>3</v>
      </c>
      <c r="Q7" s="64">
        <v>1000</v>
      </c>
      <c r="R7" s="89" t="s">
        <v>14</v>
      </c>
      <c r="S7" s="70">
        <f>C19</f>
        <v>0</v>
      </c>
    </row>
    <row r="8" spans="1:19" s="2" customFormat="1" ht="16.5" customHeight="1">
      <c r="A8" s="166" t="s">
        <v>108</v>
      </c>
      <c r="B8" s="166" t="str">
        <f>IF($B$5&lt;$M$7,$O$19,IF($B$5&lt;=$N$7,$O$7,IF($B$5&lt;=$N$8,$O$8,IF($B$5&lt;=$N$9,$O$9,$O$10))))</f>
        <v>B1</v>
      </c>
      <c r="C8" s="9"/>
      <c r="D8" s="122" t="str">
        <f>IF(AND($C$2="Riprezzamento",$B$2&gt;=$I$7,$B$2&lt;=$J$7),IF(AND($B$5&gt;=$M$7,$B$5&lt;=$N$7),$O$7,IF($B$5&lt;=$N$8,$O$8,IF($B$5&lt;=$N$9,$O$9,$O$10))),"")</f>
        <v/>
      </c>
      <c r="H8" s="220"/>
      <c r="I8" s="223"/>
      <c r="J8" s="223"/>
      <c r="K8" s="223"/>
      <c r="L8" s="113" t="s">
        <v>83</v>
      </c>
      <c r="M8" s="68">
        <v>241</v>
      </c>
      <c r="N8" s="68">
        <v>400</v>
      </c>
      <c r="O8" s="167" t="s">
        <v>97</v>
      </c>
      <c r="P8" s="80" t="s">
        <v>13</v>
      </c>
      <c r="Q8" s="65">
        <v>1000</v>
      </c>
      <c r="R8" s="90" t="s">
        <v>16</v>
      </c>
      <c r="S8" s="71">
        <v>4</v>
      </c>
    </row>
    <row r="9" spans="1:19" s="2" customFormat="1" ht="15.75" customHeight="1">
      <c r="A9" s="166" t="s">
        <v>109</v>
      </c>
      <c r="B9" s="166" t="str">
        <f>IF($B$5&lt;$M$11,$O$19,IF($B$5&lt;=$N$11,$O$11,IF($B$5&lt;=$N$12,$O$12,IF($B$5&lt;=$N$13,$O$13,$O$14))))</f>
        <v>C1</v>
      </c>
      <c r="C9" s="9"/>
      <c r="D9" s="122" t="str">
        <f>IF(AND($C$2="Riprezzamento",$B$2&gt;=$I$11,$B$2&lt;=$J$11),IF(AND($B$5&gt;=$M$11,$B$5&lt;=$N$11),$O$11,IF($B$5&lt;=$N$12,$O$12,IF($B$5&lt;=$N$13,$O$13,$O$14))),"")</f>
        <v/>
      </c>
      <c r="H9" s="220"/>
      <c r="I9" s="223"/>
      <c r="J9" s="223"/>
      <c r="K9" s="223"/>
      <c r="L9" s="58" t="s">
        <v>39</v>
      </c>
      <c r="M9" s="68">
        <v>401</v>
      </c>
      <c r="N9" s="68">
        <v>500</v>
      </c>
      <c r="O9" s="167" t="s">
        <v>98</v>
      </c>
      <c r="P9" s="81" t="s">
        <v>13</v>
      </c>
      <c r="Q9" s="66">
        <v>750</v>
      </c>
      <c r="R9" s="91" t="s">
        <v>16</v>
      </c>
      <c r="S9" s="72">
        <v>5</v>
      </c>
    </row>
    <row r="10" spans="1:19" s="2" customFormat="1" ht="16.5" customHeight="1" thickBot="1">
      <c r="A10" s="166" t="s">
        <v>110</v>
      </c>
      <c r="B10" s="166" t="str">
        <f>IF($B$5&lt;$M$15,$O$19,IF($B$5&lt;=$N$15,$O$15,IF($B$5&lt;=$N$16,$O$16,$O$17)))</f>
        <v>NADA</v>
      </c>
      <c r="C10" s="9"/>
      <c r="D10" s="122" t="str">
        <f>IF(AND($C$2="Riprezzamento",$B$2&gt;=$I$15,$B$2&lt;=$J$15),IF(AND($B$5&gt;=$M$15,$B$5&lt;=$N$15),$O$15,IF($B$5&lt;=$N$16,$O$16,$O$17)),"")</f>
        <v/>
      </c>
      <c r="H10" s="221"/>
      <c r="I10" s="224"/>
      <c r="J10" s="224"/>
      <c r="K10" s="224"/>
      <c r="L10" s="59" t="s">
        <v>40</v>
      </c>
      <c r="M10" s="171">
        <v>501</v>
      </c>
      <c r="N10" s="171">
        <v>600</v>
      </c>
      <c r="O10" s="172" t="s">
        <v>99</v>
      </c>
      <c r="P10" s="82" t="s">
        <v>13</v>
      </c>
      <c r="Q10" s="67">
        <v>600</v>
      </c>
      <c r="R10" s="92" t="s">
        <v>16</v>
      </c>
      <c r="S10" s="73">
        <v>6</v>
      </c>
    </row>
    <row r="11" spans="1:19" s="2" customFormat="1" ht="16.5" thickBot="1">
      <c r="A11" s="123"/>
      <c r="B11" s="123"/>
      <c r="C11" s="124"/>
      <c r="D11" s="125"/>
      <c r="E11" s="125"/>
      <c r="F11" s="122"/>
      <c r="H11" s="219" t="s">
        <v>42</v>
      </c>
      <c r="I11" s="222">
        <v>121</v>
      </c>
      <c r="J11" s="222">
        <v>160</v>
      </c>
      <c r="K11" s="222" t="s">
        <v>58</v>
      </c>
      <c r="L11" s="110" t="s">
        <v>84</v>
      </c>
      <c r="M11" s="169">
        <v>101</v>
      </c>
      <c r="N11" s="169">
        <v>240</v>
      </c>
      <c r="O11" s="170" t="s">
        <v>100</v>
      </c>
      <c r="P11" s="54" t="s">
        <v>3</v>
      </c>
      <c r="Q11" s="60">
        <v>1000</v>
      </c>
      <c r="R11" s="173" t="s">
        <v>16</v>
      </c>
      <c r="S11" s="174">
        <f>C19</f>
        <v>0</v>
      </c>
    </row>
    <row r="12" spans="1:19" s="2" customFormat="1" ht="15.75" customHeight="1" thickTop="1">
      <c r="A12" s="9"/>
      <c r="B12" s="9"/>
      <c r="C12" s="4"/>
      <c r="D12" s="32" t="str">
        <f>D7&amp;D8&amp;D9&amp;D10</f>
        <v/>
      </c>
      <c r="E12" s="32" t="str">
        <f>E7&amp;E8&amp;E9&amp;E10</f>
        <v/>
      </c>
      <c r="F12" s="32"/>
      <c r="H12" s="220"/>
      <c r="I12" s="223"/>
      <c r="J12" s="223"/>
      <c r="K12" s="223"/>
      <c r="L12" s="113" t="s">
        <v>83</v>
      </c>
      <c r="M12" s="68">
        <v>241</v>
      </c>
      <c r="N12" s="68">
        <v>400</v>
      </c>
      <c r="O12" s="167" t="s">
        <v>101</v>
      </c>
      <c r="P12" s="80" t="s">
        <v>13</v>
      </c>
      <c r="Q12" s="65">
        <v>1000</v>
      </c>
      <c r="R12" s="90" t="s">
        <v>4</v>
      </c>
      <c r="S12" s="71">
        <v>4</v>
      </c>
    </row>
    <row r="13" spans="1:19" s="2" customFormat="1" ht="15.75" customHeight="1">
      <c r="B13" s="9"/>
      <c r="C13" s="10"/>
      <c r="H13" s="220"/>
      <c r="I13" s="223"/>
      <c r="J13" s="223"/>
      <c r="K13" s="223"/>
      <c r="L13" s="58" t="s">
        <v>39</v>
      </c>
      <c r="M13" s="68">
        <v>401</v>
      </c>
      <c r="N13" s="68">
        <v>500</v>
      </c>
      <c r="O13" s="167" t="s">
        <v>102</v>
      </c>
      <c r="P13" s="81" t="s">
        <v>13</v>
      </c>
      <c r="Q13" s="66">
        <v>750</v>
      </c>
      <c r="R13" s="91" t="s">
        <v>4</v>
      </c>
      <c r="S13" s="72">
        <v>5</v>
      </c>
    </row>
    <row r="14" spans="1:19" s="2" customFormat="1" ht="16.5" customHeight="1" thickBot="1">
      <c r="C14" s="4"/>
      <c r="H14" s="221"/>
      <c r="I14" s="224"/>
      <c r="J14" s="224"/>
      <c r="K14" s="224"/>
      <c r="L14" s="59" t="s">
        <v>40</v>
      </c>
      <c r="M14" s="171">
        <v>501</v>
      </c>
      <c r="N14" s="171">
        <v>600</v>
      </c>
      <c r="O14" s="172" t="s">
        <v>103</v>
      </c>
      <c r="P14" s="82" t="s">
        <v>13</v>
      </c>
      <c r="Q14" s="67">
        <v>600</v>
      </c>
      <c r="R14" s="92" t="s">
        <v>4</v>
      </c>
      <c r="S14" s="73">
        <v>6</v>
      </c>
    </row>
    <row r="15" spans="1:19" s="2" customFormat="1" ht="15.75" customHeight="1">
      <c r="C15" s="4"/>
      <c r="H15" s="225" t="s">
        <v>43</v>
      </c>
      <c r="I15" s="228">
        <v>161</v>
      </c>
      <c r="J15" s="228">
        <v>240</v>
      </c>
      <c r="K15" s="228" t="s">
        <v>59</v>
      </c>
      <c r="L15" s="27" t="s">
        <v>44</v>
      </c>
      <c r="M15" s="169">
        <v>161</v>
      </c>
      <c r="N15" s="169">
        <v>200</v>
      </c>
      <c r="O15" s="170" t="s">
        <v>104</v>
      </c>
      <c r="P15" s="83" t="s">
        <v>36</v>
      </c>
      <c r="Q15" s="24">
        <v>1000</v>
      </c>
      <c r="R15" s="93" t="s">
        <v>4</v>
      </c>
      <c r="S15" s="74">
        <v>4</v>
      </c>
    </row>
    <row r="16" spans="1:19" s="2" customFormat="1" ht="15.75" customHeight="1">
      <c r="A16" s="116" t="s">
        <v>10</v>
      </c>
      <c r="B16" s="121"/>
      <c r="C16" s="4"/>
      <c r="H16" s="226"/>
      <c r="I16" s="229"/>
      <c r="J16" s="229"/>
      <c r="K16" s="229"/>
      <c r="L16" s="28" t="s">
        <v>45</v>
      </c>
      <c r="M16" s="68">
        <v>201</v>
      </c>
      <c r="N16" s="68">
        <v>300</v>
      </c>
      <c r="O16" s="167" t="s">
        <v>105</v>
      </c>
      <c r="P16" s="84" t="s">
        <v>36</v>
      </c>
      <c r="Q16" s="25">
        <v>750</v>
      </c>
      <c r="R16" s="94" t="s">
        <v>4</v>
      </c>
      <c r="S16" s="75">
        <v>6</v>
      </c>
    </row>
    <row r="17" spans="1:19" s="2" customFormat="1" ht="16.5" customHeight="1" thickBot="1">
      <c r="A17" s="117">
        <f>A2*A5</f>
        <v>12000</v>
      </c>
      <c r="B17" s="120"/>
      <c r="C17" s="4"/>
      <c r="D17" s="5"/>
      <c r="H17" s="227"/>
      <c r="I17" s="230"/>
      <c r="J17" s="230"/>
      <c r="K17" s="230"/>
      <c r="L17" s="29" t="s">
        <v>38</v>
      </c>
      <c r="M17" s="171">
        <v>301</v>
      </c>
      <c r="N17" s="171">
        <v>400</v>
      </c>
      <c r="O17" s="172" t="s">
        <v>106</v>
      </c>
      <c r="P17" s="85" t="s">
        <v>36</v>
      </c>
      <c r="Q17" s="26">
        <v>600</v>
      </c>
      <c r="R17" s="95" t="s">
        <v>4</v>
      </c>
      <c r="S17" s="76">
        <v>8</v>
      </c>
    </row>
    <row r="18" spans="1:19" s="2" customFormat="1" ht="15.75">
      <c r="B18" s="119"/>
      <c r="C18" s="1" t="s">
        <v>0</v>
      </c>
    </row>
    <row r="19" spans="1:19" s="2" customFormat="1" ht="15.75">
      <c r="A19" s="1" t="s">
        <v>85</v>
      </c>
      <c r="C19" s="3">
        <f>CEILING(IF(A17&lt;=A20,0%,A17/A20-1),0.05)</f>
        <v>0</v>
      </c>
      <c r="O19" s="177" t="s">
        <v>112</v>
      </c>
      <c r="P19" s="177" t="s">
        <v>19</v>
      </c>
      <c r="Q19" s="177">
        <v>1500</v>
      </c>
      <c r="R19" s="177" t="s">
        <v>19</v>
      </c>
      <c r="S19" s="177" t="s">
        <v>19</v>
      </c>
    </row>
    <row r="20" spans="1:19" s="2" customFormat="1" ht="15.75">
      <c r="A20" s="2">
        <f>100*120</f>
        <v>12000</v>
      </c>
      <c r="C20" s="4"/>
    </row>
    <row r="21" spans="1:19" s="2" customFormat="1" ht="16.5" customHeight="1">
      <c r="C21" s="4"/>
    </row>
    <row r="22" spans="1:19" s="2" customFormat="1" ht="15.75">
      <c r="C22" s="4"/>
      <c r="E22" s="5"/>
      <c r="F22" s="5"/>
    </row>
    <row r="23" spans="1:19" s="2" customFormat="1" ht="15.75" customHeight="1">
      <c r="B23" s="1"/>
      <c r="C23" s="4"/>
    </row>
    <row r="24" spans="1:19" s="2" customFormat="1" ht="15.75" customHeight="1">
      <c r="A24" s="1"/>
      <c r="B24" s="36"/>
      <c r="C24" s="4"/>
    </row>
    <row r="25" spans="1:19" s="6" customFormat="1" ht="16.5" customHeight="1">
      <c r="A25" s="1"/>
      <c r="B25" s="36"/>
      <c r="C25" s="4"/>
      <c r="D25" s="2"/>
      <c r="E25" s="2"/>
      <c r="F25" s="2"/>
      <c r="G25" s="2"/>
    </row>
    <row r="26" spans="1:19" s="6" customFormat="1" ht="15.75" customHeight="1">
      <c r="A26" s="1"/>
      <c r="B26" s="36"/>
      <c r="C26" s="4"/>
      <c r="D26" s="2"/>
      <c r="E26" s="2"/>
      <c r="F26" s="2"/>
      <c r="G26" s="2"/>
    </row>
    <row r="27" spans="1:19" s="6" customFormat="1" ht="15.75" customHeight="1">
      <c r="A27" s="1"/>
      <c r="B27" s="36"/>
      <c r="C27" s="4"/>
      <c r="D27" s="2"/>
      <c r="E27" s="2"/>
      <c r="F27" s="2"/>
      <c r="G27" s="2"/>
    </row>
    <row r="28" spans="1:19" s="6" customFormat="1" ht="16.5" customHeight="1">
      <c r="A28" s="1"/>
      <c r="B28" s="36"/>
      <c r="C28" s="4"/>
      <c r="D28" s="2"/>
      <c r="E28" s="2"/>
      <c r="F28" s="2"/>
      <c r="G28" s="2"/>
    </row>
  </sheetData>
  <sheetProtection password="AA16" sheet="1" objects="1" scenarios="1"/>
  <mergeCells count="18">
    <mergeCell ref="H15:H17"/>
    <mergeCell ref="I15:I17"/>
    <mergeCell ref="J15:J17"/>
    <mergeCell ref="K15:K17"/>
    <mergeCell ref="H7:H10"/>
    <mergeCell ref="I7:I10"/>
    <mergeCell ref="J7:J10"/>
    <mergeCell ref="K7:K10"/>
    <mergeCell ref="H11:H14"/>
    <mergeCell ref="I11:I14"/>
    <mergeCell ref="J11:J14"/>
    <mergeCell ref="K11:K14"/>
    <mergeCell ref="H1:Q1"/>
    <mergeCell ref="R1:S1"/>
    <mergeCell ref="H3:H6"/>
    <mergeCell ref="I3:I6"/>
    <mergeCell ref="J3:J6"/>
    <mergeCell ref="K3:K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5"/>
  <dimension ref="A1:F10"/>
  <sheetViews>
    <sheetView workbookViewId="0">
      <selection sqref="A1:XFD1048576"/>
    </sheetView>
  </sheetViews>
  <sheetFormatPr defaultRowHeight="15"/>
  <cols>
    <col min="1" max="1" width="5.42578125" bestFit="1" customWidth="1"/>
    <col min="2" max="2" width="12" bestFit="1" customWidth="1"/>
    <col min="3" max="3" width="11.28515625" customWidth="1"/>
    <col min="4" max="4" width="8.42578125" hidden="1" customWidth="1"/>
    <col min="5" max="5" width="22.85546875" bestFit="1" customWidth="1"/>
  </cols>
  <sheetData>
    <row r="1" spans="1:6" ht="15.75">
      <c r="A1" s="13" t="s">
        <v>33</v>
      </c>
      <c r="B1" s="19"/>
      <c r="C1" s="16"/>
      <c r="D1" s="16"/>
      <c r="E1" s="16"/>
    </row>
    <row r="2" spans="1:6" ht="16.5" thickBot="1">
      <c r="A2" s="16">
        <f>'Riprezzamento@Gen19'!$C$9</f>
        <v>1200</v>
      </c>
      <c r="B2" s="33" t="str">
        <f>IF(A2&lt;=D4,E4,IF(A2&lt;=D5,E5,IF(A2&lt;=D6,E6,IF(A2&lt;=D7,E7,IF(A2&lt;=D8,E8,IF(A2&lt;=D9,E9,E10))))))</f>
        <v>Non Previsto</v>
      </c>
      <c r="C2" s="16"/>
      <c r="D2" s="16"/>
      <c r="E2" s="16"/>
    </row>
    <row r="3" spans="1:6" ht="16.5" thickBot="1">
      <c r="A3" s="16"/>
      <c r="B3" s="16"/>
      <c r="C3" s="8" t="s">
        <v>17</v>
      </c>
      <c r="D3" s="8" t="s">
        <v>54</v>
      </c>
      <c r="E3" s="7" t="s">
        <v>18</v>
      </c>
    </row>
    <row r="4" spans="1:6" ht="15.75">
      <c r="A4" s="16"/>
      <c r="B4" s="16"/>
      <c r="C4" s="100" t="s">
        <v>120</v>
      </c>
      <c r="D4" s="34">
        <v>1200</v>
      </c>
      <c r="E4" s="154" t="s">
        <v>19</v>
      </c>
    </row>
    <row r="5" spans="1:6" ht="15.75">
      <c r="A5" s="16"/>
      <c r="B5" s="16"/>
      <c r="C5" s="16" t="s">
        <v>26</v>
      </c>
      <c r="D5" s="34">
        <v>1250</v>
      </c>
      <c r="E5" s="154">
        <v>0.05</v>
      </c>
      <c r="F5" s="154"/>
    </row>
    <row r="6" spans="1:6" ht="15.75">
      <c r="A6" s="16"/>
      <c r="B6" s="16"/>
      <c r="C6" s="16" t="s">
        <v>27</v>
      </c>
      <c r="D6" s="34">
        <v>1300</v>
      </c>
      <c r="E6" s="154">
        <v>0.1</v>
      </c>
      <c r="F6" s="154"/>
    </row>
    <row r="7" spans="1:6" ht="15.75">
      <c r="A7" s="16"/>
      <c r="B7" s="16"/>
      <c r="C7" s="16" t="s">
        <v>28</v>
      </c>
      <c r="D7" s="34">
        <v>1350</v>
      </c>
      <c r="E7" s="154">
        <v>0.15</v>
      </c>
      <c r="F7" s="154"/>
    </row>
    <row r="8" spans="1:6" ht="15.75">
      <c r="A8" s="16"/>
      <c r="B8" s="16"/>
      <c r="C8" s="16" t="s">
        <v>29</v>
      </c>
      <c r="D8" s="34">
        <v>1400</v>
      </c>
      <c r="E8" s="154">
        <v>0.2</v>
      </c>
      <c r="F8" s="154"/>
    </row>
    <row r="9" spans="1:6" ht="15.75">
      <c r="A9" s="16"/>
      <c r="B9" s="16"/>
      <c r="C9" s="47" t="s">
        <v>69</v>
      </c>
      <c r="D9" s="34">
        <v>1450</v>
      </c>
      <c r="E9" s="154">
        <v>0.25</v>
      </c>
      <c r="F9" s="154"/>
    </row>
    <row r="10" spans="1:6" ht="15.75">
      <c r="A10" s="16"/>
      <c r="B10" s="16"/>
      <c r="C10" s="16" t="s">
        <v>30</v>
      </c>
      <c r="D10" s="34">
        <v>1500</v>
      </c>
      <c r="E10" s="154">
        <v>0.3</v>
      </c>
      <c r="F10" s="154"/>
    </row>
  </sheetData>
  <sheetProtection password="AA1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Riprezzamento@Gen19</vt:lpstr>
      <vt:lpstr>Tipologie Pallet</vt:lpstr>
      <vt:lpstr>'Riprezzamento@Gen19'!Area_stampa</vt:lpstr>
      <vt:lpstr>'Tipologie Pallet'!Area_stampa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2019-01-03T18:22:24Z</dcterms:modified>
</cp:coreProperties>
</file>